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/>
  <bookViews>
    <workbookView xWindow="65416" yWindow="65416" windowWidth="29040" windowHeight="17640" activeTab="1"/>
  </bookViews>
  <sheets>
    <sheet name="Rekapitulace stavby" sheetId="1" r:id="rId1"/>
    <sheet name="7126a - SO 1 - VODOVOD" sheetId="2" r:id="rId2"/>
  </sheets>
  <definedNames>
    <definedName name="_xlnm._FilterDatabase" localSheetId="1" hidden="1">'7126a - SO 1 - VODOVOD'!$C$125:$K$264</definedName>
    <definedName name="_xlnm.Print_Area" localSheetId="1">'7126a - SO 1 - VODOVOD'!$C$4:$J$76,'7126a - SO 1 - VODOVOD'!$C$82:$J$107,'7126a - SO 1 - VODOVOD'!$C$113:$J$264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'7126a - SO 1 - VODOVOD'!$125:$125</definedName>
  </definedNames>
  <calcPr calcId="191029"/>
  <extLst/>
</workbook>
</file>

<file path=xl/sharedStrings.xml><?xml version="1.0" encoding="utf-8"?>
<sst xmlns="http://schemas.openxmlformats.org/spreadsheetml/2006/main" count="1873" uniqueCount="560">
  <si>
    <t>Export Komplet</t>
  </si>
  <si>
    <t/>
  </si>
  <si>
    <t>2.0</t>
  </si>
  <si>
    <t>False</t>
  </si>
  <si>
    <t>{e9c0e09b-61d5-413b-b584-906a1a1d3306}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</si>
  <si>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</si>
  <si>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</si>
  <si>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</si>
  <si>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</si>
  <si>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</si>
  <si>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</si>
  <si>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</si>
  <si>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</si>
  <si>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</si>
  <si>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ST4126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</si>
  <si>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</si>
  <si>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</si>
  <si>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KAPLICE, Pohorská ul. - obnova vodovodu a osazení požárního hydrantu</t>
  </si>
  <si>
    <t>KSO:</t>
  </si>
  <si>
    <t>CC-CZ:</t>
  </si>
  <si>
    <t>2222</t>
  </si>
  <si>
    <t>Místo:</t>
  </si>
  <si>
    <t xml:space="preserve"> </t>
  </si>
  <si>
    <t>Datum:</t>
  </si>
  <si>
    <t>CZ-CPA:</t>
  </si>
  <si>
    <t>42.21.12</t>
  </si>
  <si>
    <t>Zadavatel:</t>
  </si>
  <si>
    <t>IČ:</t>
  </si>
  <si>
    <t>00245941</t>
  </si>
  <si>
    <t>Město KAPLICE, Náměstí 70, 382 41 Kaplice</t>
  </si>
  <si>
    <t>DIČ:</t>
  </si>
  <si>
    <t>Uchazeč:</t>
  </si>
  <si>
    <t>Projektant:</t>
  </si>
  <si>
    <t>42399521</t>
  </si>
  <si>
    <t>Jiří Sváček, Chvalšinská 108, Český krumlov 381 01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</si>
  <si>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</si>
  <si>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</si>
  <si>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</si>
  <si>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</si>
  <si>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</si>
  <si>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</si>
  <si>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</si>
  <si>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</si>
  <si>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</si>
  <si>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</si>
  <si>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</si>
  <si>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</si>
  <si>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</si>
  <si>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</si>
  <si>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</si>
  <si>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</si>
  <si>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</si>
  <si>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</si>
  <si>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</si>
  <si>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</si>
  <si>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</si>
  <si>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</si>
  <si>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</si>
  <si>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</si>
  <si>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</si>
  <si>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</si>
  <si>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</si>
  <si>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</si>
  <si>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</si>
  <si>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</si>
  <si>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</si>
  <si>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</si>
  <si>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</si>
  <si>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</si>
  <si>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</si>
  <si>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</si>
  <si>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</si>
  <si>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</si>
  <si>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</si>
  <si>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</si>
  <si>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</si>
  <si>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</si>
  <si>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</si>
  <si>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</si>
  <si>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</si>
  <si>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</si>
  <si>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</si>
  <si>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</si>
  <si>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7126a</t>
  </si>
  <si>
    <t>SO 1 - VODOVOD</t>
  </si>
  <si>
    <t>STA</t>
  </si>
  <si>
    <t>1</t>
  </si>
  <si>
    <t>{011aedb6-5805-4ddd-84e5-b7d9dd3f82ea}</t>
  </si>
  <si>
    <t>2</t>
  </si>
  <si>
    <t>KRYCÍ LIST SOUPISU PRACÍ</t>
  </si>
  <si>
    <t>Objekt:</t>
  </si>
  <si>
    <t>7126a - SO 1 - VODOVOD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</si>
  <si>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</si>
  <si>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</si>
  <si>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</si>
  <si>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</si>
  <si>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</si>
  <si>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</si>
  <si>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</si>
  <si>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</si>
  <si>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</si>
  <si>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</si>
  <si>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</si>
  <si>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</si>
  <si>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</si>
  <si>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</si>
  <si>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</si>
  <si>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</si>
  <si>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</si>
  <si>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</si>
  <si>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</si>
  <si>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</si>
  <si>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</si>
  <si>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</si>
  <si>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</si>
  <si>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</si>
  <si>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</si>
  <si>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</si>
  <si>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</si>
  <si>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</si>
  <si>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</si>
  <si>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</si>
  <si>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</si>
  <si>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</si>
  <si>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</si>
  <si>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113107324</t>
  </si>
  <si>
    <t>Odstranění konstrukčních vrstev komunikace strojně pl do 50 m2</t>
  </si>
  <si>
    <t>m2</t>
  </si>
  <si>
    <t>4</t>
  </si>
  <si>
    <t>1292835074</t>
  </si>
  <si>
    <t>P</t>
  </si>
  <si>
    <t>Poznámka k položce:
Odstranění skladby stávající živičné komunikace v tl. 0,4 m.</t>
  </si>
  <si>
    <t>113154232</t>
  </si>
  <si>
    <t>Frézování živičného krytu tl 40 mm</t>
  </si>
  <si>
    <t>1954660981</t>
  </si>
  <si>
    <t>Poznámka k položce:
Frézování živičného povrchu komunikace v tl. 0,04 m.</t>
  </si>
  <si>
    <t>3</t>
  </si>
  <si>
    <t>119001421</t>
  </si>
  <si>
    <t>Dočasné zajištění kabelů a kabelových tratí ze 3 volně ložených kabelů</t>
  </si>
  <si>
    <t>m</t>
  </si>
  <si>
    <t>-1214172814</t>
  </si>
  <si>
    <t>132212222</t>
  </si>
  <si>
    <t>Hloubení zapažených rýh šířky do 2000 mm v nesoudržných horninách třídy těžitelnosti I skupiny 3 ručně</t>
  </si>
  <si>
    <t>m3</t>
  </si>
  <si>
    <t>-132899269</t>
  </si>
  <si>
    <t>Poznámka k položce:
Ztížené vykopávky při obnažování stáv. potrubí vodovodu v místě propojení, při křížení stáv. kabelů, při křížení stáv. potrubí a při souběhu s kanalizací.</t>
  </si>
  <si>
    <t>5</t>
  </si>
  <si>
    <t>132254203</t>
  </si>
  <si>
    <t>Hloubení zapažených rýh š do 2000 mm v hornině třídy těžitelnosti I skupiny 3 objem do 100 m3</t>
  </si>
  <si>
    <t>929299702</t>
  </si>
  <si>
    <t>VV</t>
  </si>
  <si>
    <t>78,552  "výkop rýhy strojně</t>
  </si>
  <si>
    <t>6</t>
  </si>
  <si>
    <t>151101101</t>
  </si>
  <si>
    <t>Zřízení příložného pažení a rozepření stěn rýh hl do 2 m</t>
  </si>
  <si>
    <t>-2067239174</t>
  </si>
  <si>
    <t>7</t>
  </si>
  <si>
    <t>151101111</t>
  </si>
  <si>
    <t>Odstranění příložného pažení a rozepření stěn rýh hl do 2 m</t>
  </si>
  <si>
    <t>167364464</t>
  </si>
  <si>
    <t>8</t>
  </si>
  <si>
    <t>162751117</t>
  </si>
  <si>
    <t>Vodorovné přemístění přes 9 000 do 10000 m výkopku/sypaniny z horniny třídy těžitelnosti I skupiny 1 až 3</t>
  </si>
  <si>
    <t>410202660</t>
  </si>
  <si>
    <t>62,5  "ruční výkop</t>
  </si>
  <si>
    <t>-12,927  "materiál na zásyp</t>
  </si>
  <si>
    <t>Součet</t>
  </si>
  <si>
    <t>9</t>
  </si>
  <si>
    <t>171201231</t>
  </si>
  <si>
    <t xml:space="preserve">Poplatek za uložení zeminy a kamení na skládce (skládkovné) </t>
  </si>
  <si>
    <t>t</t>
  </si>
  <si>
    <t>-210302914</t>
  </si>
  <si>
    <t>128,125*1,8</t>
  </si>
  <si>
    <t>10</t>
  </si>
  <si>
    <t>171251201</t>
  </si>
  <si>
    <t>Uložení sypaniny na skládky nebo meziskládky</t>
  </si>
  <si>
    <t>1753554135</t>
  </si>
  <si>
    <t>11</t>
  </si>
  <si>
    <t>174151101</t>
  </si>
  <si>
    <t>Zásyp jam, šachet rýh nebo kolem objektů sypaninou se zhutněním</t>
  </si>
  <si>
    <t>-242561387</t>
  </si>
  <si>
    <t>Poznámka k položce:
Zásyp vytěženou zeminiu pod upravovaný terén (mimo komunikaci).</t>
  </si>
  <si>
    <t>12</t>
  </si>
  <si>
    <t>175151101</t>
  </si>
  <si>
    <t>Obsypání potrubí strojně sypaninou bez prohození, uloženou do 3 m</t>
  </si>
  <si>
    <t>1106539045</t>
  </si>
  <si>
    <t>Poznámka k položce:
Obsyp včetně hutnění.</t>
  </si>
  <si>
    <t>13</t>
  </si>
  <si>
    <t>M</t>
  </si>
  <si>
    <t>58337303</t>
  </si>
  <si>
    <t>štěrkopísek frakce 0/8 - materiál na obsyp</t>
  </si>
  <si>
    <t>-1197389465</t>
  </si>
  <si>
    <t>14,6*2 'Přepočtené koeficientem množství</t>
  </si>
  <si>
    <t>14</t>
  </si>
  <si>
    <t>181351003</t>
  </si>
  <si>
    <t>Rozprostření ornice tl vrstvy do 200 mm pl do 100 m2 v rovině nebo ve svahu do 1:5 strojně</t>
  </si>
  <si>
    <t>1980990386</t>
  </si>
  <si>
    <t>Poznámka k položce:
Nezpevněný terén = ohumusování v tl. 0,1 m.</t>
  </si>
  <si>
    <t>181411131</t>
  </si>
  <si>
    <t>Založení parkového trávníku výsevem pl do 1000 m2 v rovině a ve svahu do 1:5</t>
  </si>
  <si>
    <t>527234979</t>
  </si>
  <si>
    <t>Poznámka k položce:
Nezpevněný terén.</t>
  </si>
  <si>
    <t>16</t>
  </si>
  <si>
    <t>00572410</t>
  </si>
  <si>
    <t>osivo směs travní parková</t>
  </si>
  <si>
    <t>kg</t>
  </si>
  <si>
    <t>1464606811</t>
  </si>
  <si>
    <t>10*0,03 'Přepočtené koeficientem množství</t>
  </si>
  <si>
    <t>Zakládání</t>
  </si>
  <si>
    <t>17</t>
  </si>
  <si>
    <t>275313711</t>
  </si>
  <si>
    <t>Bloky z betonu tř. C 20/25</t>
  </si>
  <si>
    <t>-697889187</t>
  </si>
  <si>
    <t>Poznámka k položce:
Betonové zabezpečovací bloky.</t>
  </si>
  <si>
    <t>3*(0,7*0,7*0,7)</t>
  </si>
  <si>
    <t>Vodorovné konstrukce</t>
  </si>
  <si>
    <t>18</t>
  </si>
  <si>
    <t>451573111</t>
  </si>
  <si>
    <t>Lože pod potrubí otevřený výkop ze štěrkopísku 0-8 mm, tl. 0,1 m</t>
  </si>
  <si>
    <t>-1894691877</t>
  </si>
  <si>
    <t>19</t>
  </si>
  <si>
    <t>451597977</t>
  </si>
  <si>
    <t xml:space="preserve">Zásyp výkopu z betonového recyklátu </t>
  </si>
  <si>
    <t>-611001641</t>
  </si>
  <si>
    <t>Poznámka k položce:
Zásyp betonovým recyklátem pod upravovaný terén (v komunikaci).</t>
  </si>
  <si>
    <t>Komunikace pozemní</t>
  </si>
  <si>
    <t>20</t>
  </si>
  <si>
    <t>564751101</t>
  </si>
  <si>
    <t>Podklad ze štěrkodrtě ŠD vel. 32-63 mm plochy do 100 m2 tl 150 mm</t>
  </si>
  <si>
    <t>-1984822713</t>
  </si>
  <si>
    <t>564851011</t>
  </si>
  <si>
    <t>Podklad ze štěrkodrtě ŠD 0-32 mm plochy do 100 m2 tl 150 mm</t>
  </si>
  <si>
    <t>1049398037</t>
  </si>
  <si>
    <t>22</t>
  </si>
  <si>
    <t>565175103</t>
  </si>
  <si>
    <t xml:space="preserve">Asfaltový beton vrstva podkladní ACP+ 16 (obalované kamenivo OKS) tl 120 mm </t>
  </si>
  <si>
    <t>1156556316</t>
  </si>
  <si>
    <t>23</t>
  </si>
  <si>
    <t>573111111</t>
  </si>
  <si>
    <t>Postřik živičný infiltrační s posypem z asfaltu množství 0,60 kg/m2</t>
  </si>
  <si>
    <t>561276783</t>
  </si>
  <si>
    <t>24</t>
  </si>
  <si>
    <t>573211107</t>
  </si>
  <si>
    <t>Postřik živičný spojovací z asfaltu v množství 0,30 kg/m2</t>
  </si>
  <si>
    <t>473598982</t>
  </si>
  <si>
    <t>2*40</t>
  </si>
  <si>
    <t>25</t>
  </si>
  <si>
    <t>577134211</t>
  </si>
  <si>
    <t>Asfaltový beton vrstva obrusná ACO 11 (ABS) tř. II tl 40 mm z nemodifikovaného asfaltu</t>
  </si>
  <si>
    <t>1335400788</t>
  </si>
  <si>
    <t>Poznámka k položce:
Finální povrch.</t>
  </si>
  <si>
    <t>26</t>
  </si>
  <si>
    <t>577166111</t>
  </si>
  <si>
    <t>Asfaltový beton vrstva ložní ACL 22+ (ABVH) tl 70 mm z nemodifikovaného asfaltu</t>
  </si>
  <si>
    <t>84123176</t>
  </si>
  <si>
    <t>Trubní vedení</t>
  </si>
  <si>
    <t>27</t>
  </si>
  <si>
    <t>857261131</t>
  </si>
  <si>
    <t>Montáž litinových tvarovek DN 100 - pateční koleno</t>
  </si>
  <si>
    <t>kus</t>
  </si>
  <si>
    <t>-1361330212</t>
  </si>
  <si>
    <t>28</t>
  </si>
  <si>
    <t>55254048</t>
  </si>
  <si>
    <t>koleno s patkou přírubové litinové vodovodní  DN 100</t>
  </si>
  <si>
    <t>-2011360459</t>
  </si>
  <si>
    <t>29</t>
  </si>
  <si>
    <t>857261151</t>
  </si>
  <si>
    <t>Montáž litinových tvarovek DN 110 - litinová spojka s přírubou</t>
  </si>
  <si>
    <t>-1014166749</t>
  </si>
  <si>
    <t>30</t>
  </si>
  <si>
    <t>55253893</t>
  </si>
  <si>
    <t>litinová spojka s přírubou DN  mm a hrdlem na potrubí PE 110 mm, KOMBI</t>
  </si>
  <si>
    <t>1965557824</t>
  </si>
  <si>
    <t>31</t>
  </si>
  <si>
    <t>55251187</t>
  </si>
  <si>
    <t>litinová spojka s přírubou DN 100 mm a hrdlem pro vnější průměr potrubí 104-133mm, ORION plus</t>
  </si>
  <si>
    <t>-2147189366</t>
  </si>
  <si>
    <t>32</t>
  </si>
  <si>
    <t>857263131</t>
  </si>
  <si>
    <t>Montáž litinových tvarovek odbočných  DN 100</t>
  </si>
  <si>
    <t>218675338</t>
  </si>
  <si>
    <t>33</t>
  </si>
  <si>
    <t>55253811</t>
  </si>
  <si>
    <t>tvarovka litinová odbočná přírubová s přírubovou odbočkou  DN 100/100</t>
  </si>
  <si>
    <t>44360292</t>
  </si>
  <si>
    <t>34</t>
  </si>
  <si>
    <t>857311141</t>
  </si>
  <si>
    <t xml:space="preserve">Montáž litinových tvarovek DN 160 - litinová spojka s přírubou </t>
  </si>
  <si>
    <t>91099911</t>
  </si>
  <si>
    <t>35</t>
  </si>
  <si>
    <t>55253895</t>
  </si>
  <si>
    <t>litinová spojka s přírubou DN 150 a hrdlem na potrubí PE 160 mm, KOMBI</t>
  </si>
  <si>
    <t>-1765328117</t>
  </si>
  <si>
    <t>36</t>
  </si>
  <si>
    <t>55251189</t>
  </si>
  <si>
    <t>litinová spojka s přírubou DN 150 mm a hrdlem pro vnější průměr potrubí 159-188mm, ORION plus</t>
  </si>
  <si>
    <t>1887725541</t>
  </si>
  <si>
    <t>37</t>
  </si>
  <si>
    <t>857313131</t>
  </si>
  <si>
    <t>Montáž litinových tvarovek odbočných DN 150</t>
  </si>
  <si>
    <t>-1618412337</t>
  </si>
  <si>
    <t>38</t>
  </si>
  <si>
    <t>55253818</t>
  </si>
  <si>
    <t>tvarovka litinová odbočná přírubová s přírubovou odbočkou DN 150/150</t>
  </si>
  <si>
    <t>-2032445006</t>
  </si>
  <si>
    <t>39</t>
  </si>
  <si>
    <t>871251141</t>
  </si>
  <si>
    <t>Suchovod PE 110 mm</t>
  </si>
  <si>
    <t>kpl</t>
  </si>
  <si>
    <t>-281511837</t>
  </si>
  <si>
    <t xml:space="preserve">Poznámka k položce:
Suchovod PE 110 mm = dodávka, montáž, vč. tlakové zkoušky, dezinfekce, zateplení, napojení vodovodů, uzávěrů a následná demontáž = cena za MJ (= 1,0 km) = 400 000,- Kč/MJ = 0,051 = 20.400,- Kč
</t>
  </si>
  <si>
    <t>40</t>
  </si>
  <si>
    <t>871251151</t>
  </si>
  <si>
    <t>Montáž potrubí z PE100 SDR 17 otevřený výkop svařovaných na tupo D 110 x 6,6 mm</t>
  </si>
  <si>
    <t>-2092379749</t>
  </si>
  <si>
    <t>41</t>
  </si>
  <si>
    <t>28613576</t>
  </si>
  <si>
    <t xml:space="preserve">potrubí tlakové dvouvrstvé PE100 RC SDR17 110x6,6 </t>
  </si>
  <si>
    <t>2038304512</t>
  </si>
  <si>
    <t>Poznámka k položce:
Specifikace viz technická zpráva.</t>
  </si>
  <si>
    <t>42</t>
  </si>
  <si>
    <t>871321151</t>
  </si>
  <si>
    <t>Montáž potrubí z PE100 SDR 17 otevřený výkop svařovaných na tupo D 160 x 9,5 mm</t>
  </si>
  <si>
    <t>-1144710118</t>
  </si>
  <si>
    <t>43</t>
  </si>
  <si>
    <t>28613579</t>
  </si>
  <si>
    <t xml:space="preserve">potrubí tlakové dvouvrstvé PE100 RC SDR17 160x9,5 </t>
  </si>
  <si>
    <t>384805018</t>
  </si>
  <si>
    <t>44</t>
  </si>
  <si>
    <t>877251101</t>
  </si>
  <si>
    <t>Montáž tvarovek na vodovodním potrubí z PE trub d 110 - spojky, oblouky, kolena nebo redukce</t>
  </si>
  <si>
    <t>-1463589633</t>
  </si>
  <si>
    <t>45</t>
  </si>
  <si>
    <t>28615975</t>
  </si>
  <si>
    <t>elektrospojka SDR17 PE 100  D 110mm</t>
  </si>
  <si>
    <t>18595758</t>
  </si>
  <si>
    <t>46</t>
  </si>
  <si>
    <t>28614827</t>
  </si>
  <si>
    <t>koleno 15° RC SDR17 PE 100  D 110mm</t>
  </si>
  <si>
    <t>960547157</t>
  </si>
  <si>
    <t>47</t>
  </si>
  <si>
    <t>WVN.FFD00814W</t>
  </si>
  <si>
    <t>oblouk 22° RC PE100 SDR17 D 110mm</t>
  </si>
  <si>
    <t>-722440140</t>
  </si>
  <si>
    <t>48</t>
  </si>
  <si>
    <t>877321201</t>
  </si>
  <si>
    <t>Montáž redukce na vodovodním potrubí z PE trub d 150</t>
  </si>
  <si>
    <t>-1858856965</t>
  </si>
  <si>
    <t>49</t>
  </si>
  <si>
    <t>28615373</t>
  </si>
  <si>
    <t>redukce litinová přírubová DN 150/100</t>
  </si>
  <si>
    <t>2104509815</t>
  </si>
  <si>
    <t>50</t>
  </si>
  <si>
    <t>891261112</t>
  </si>
  <si>
    <t>Montáž vodovodních šoupátek otevřený výkop DN 100</t>
  </si>
  <si>
    <t>562768288</t>
  </si>
  <si>
    <t>51</t>
  </si>
  <si>
    <t>42221304</t>
  </si>
  <si>
    <t>šoupátko pitná voda litinové přírubové F4, DN 100 mm, s prodlouženou životností</t>
  </si>
  <si>
    <t>1349023668</t>
  </si>
  <si>
    <t>52</t>
  </si>
  <si>
    <t>891264121</t>
  </si>
  <si>
    <t>Montáž vsuvky do potrubí DN 100</t>
  </si>
  <si>
    <t>-558254997</t>
  </si>
  <si>
    <t>53</t>
  </si>
  <si>
    <t>4227300R</t>
  </si>
  <si>
    <t>nerezová podpůrná vsuvka do potrubí PE 110, SDR 17</t>
  </si>
  <si>
    <t>1695071273</t>
  </si>
  <si>
    <t>54</t>
  </si>
  <si>
    <t>891267212</t>
  </si>
  <si>
    <t>Montáž hydrantů nadzemních</t>
  </si>
  <si>
    <t>301930646</t>
  </si>
  <si>
    <t>55</t>
  </si>
  <si>
    <t>42273685</t>
  </si>
  <si>
    <t>hydrant nadzemní objezdový DN 100 mm</t>
  </si>
  <si>
    <t>-826248293</t>
  </si>
  <si>
    <t>Poznámka k položce:
Hydrant nadzemní objezdový DN 100 mm, stav. výška 2,38 m, výška krytí 1,50 m, dvojitý uzávěr s koulí, vývody 2xB a 1xA.</t>
  </si>
  <si>
    <t>56</t>
  </si>
  <si>
    <t>422736R</t>
  </si>
  <si>
    <t>hydrantová drenáž</t>
  </si>
  <si>
    <t>-1480460627</t>
  </si>
  <si>
    <t>57</t>
  </si>
  <si>
    <t>891311112</t>
  </si>
  <si>
    <t>Montáž vodovodních šoupátek otevřený výkop DN 150</t>
  </si>
  <si>
    <t>-1193528791</t>
  </si>
  <si>
    <t>58</t>
  </si>
  <si>
    <t>42221306</t>
  </si>
  <si>
    <t>šoupátko pitná voda litinové přírubové F4  DN 150 mm, s prodlouženou životností</t>
  </si>
  <si>
    <t>1249261479</t>
  </si>
  <si>
    <t>59</t>
  </si>
  <si>
    <t>42291074</t>
  </si>
  <si>
    <t xml:space="preserve">souprava zemní teleskopická pro šoupátka DN 100-150mm </t>
  </si>
  <si>
    <t>-2039512636</t>
  </si>
  <si>
    <t>60</t>
  </si>
  <si>
    <t>892271111</t>
  </si>
  <si>
    <t xml:space="preserve">Tlaková zkouška vodou potrubí DN 100 </t>
  </si>
  <si>
    <t>1274199876</t>
  </si>
  <si>
    <t>61</t>
  </si>
  <si>
    <t>892273122</t>
  </si>
  <si>
    <t>Proplach a dezinfekce vodovodního potrubí DN od 80 do 125</t>
  </si>
  <si>
    <t>-1502934142</t>
  </si>
  <si>
    <t>62</t>
  </si>
  <si>
    <t>892351111</t>
  </si>
  <si>
    <t xml:space="preserve">Tlaková zkouška vodou potrubí DN 150 </t>
  </si>
  <si>
    <t>-1550937745</t>
  </si>
  <si>
    <t>63</t>
  </si>
  <si>
    <t>892353122</t>
  </si>
  <si>
    <t>Proplach a dezinfekce vodovodního potrubí DN 150 nebo 200</t>
  </si>
  <si>
    <t>232336553</t>
  </si>
  <si>
    <t>64</t>
  </si>
  <si>
    <t>899121102</t>
  </si>
  <si>
    <t>Osazení poklopů plastových šoupátkových</t>
  </si>
  <si>
    <t>-530342110</t>
  </si>
  <si>
    <t>65</t>
  </si>
  <si>
    <t>56230633</t>
  </si>
  <si>
    <t xml:space="preserve">poklop uliční šoupátkový kulatý plastový PA </t>
  </si>
  <si>
    <t>899657982</t>
  </si>
  <si>
    <t>66</t>
  </si>
  <si>
    <t>56230636</t>
  </si>
  <si>
    <t>deska podkladová uličního poklopu plastového ventilkového a šoupatového (recyklovaný plast)</t>
  </si>
  <si>
    <t>-504707921</t>
  </si>
  <si>
    <t>67</t>
  </si>
  <si>
    <t>899712111</t>
  </si>
  <si>
    <t>Orientační tabulky</t>
  </si>
  <si>
    <t>-445927925</t>
  </si>
  <si>
    <t>68</t>
  </si>
  <si>
    <t>899721111</t>
  </si>
  <si>
    <t>Signalizační vodič CY 6 mm2, poplastovaný</t>
  </si>
  <si>
    <t>982405150</t>
  </si>
  <si>
    <t>69</t>
  </si>
  <si>
    <t>899722111</t>
  </si>
  <si>
    <t>Krytí potrubí z plastů výstražnou fólií z PVC 20 cm - barva bílá</t>
  </si>
  <si>
    <t>1828948095</t>
  </si>
  <si>
    <t>70</t>
  </si>
  <si>
    <t>R1</t>
  </si>
  <si>
    <t>Vypuštění a napuštění vodovodu</t>
  </si>
  <si>
    <t>1861163197</t>
  </si>
  <si>
    <t>71</t>
  </si>
  <si>
    <t>R2</t>
  </si>
  <si>
    <t>Řezání potrubí vodovodu Li DN 100 mm</t>
  </si>
  <si>
    <t>-1137796336</t>
  </si>
  <si>
    <t>72</t>
  </si>
  <si>
    <t>R3</t>
  </si>
  <si>
    <t>Laboratorní rozbory vody</t>
  </si>
  <si>
    <t>-2012135955</t>
  </si>
  <si>
    <t>73</t>
  </si>
  <si>
    <t>R4</t>
  </si>
  <si>
    <t>Zkouška funkčnosti vodiče, vč. protokolu o měření</t>
  </si>
  <si>
    <t>459713273</t>
  </si>
  <si>
    <t>74</t>
  </si>
  <si>
    <t>R5</t>
  </si>
  <si>
    <t>Uzemnění vodiče vyvedením k poklopům</t>
  </si>
  <si>
    <t>-911166466</t>
  </si>
  <si>
    <t>75</t>
  </si>
  <si>
    <t>R6</t>
  </si>
  <si>
    <t>Zabezpečení konců vodovod. potrubí do DN 150</t>
  </si>
  <si>
    <t>1870288313</t>
  </si>
  <si>
    <t>Ostatní konstrukce a práce, bourání</t>
  </si>
  <si>
    <t>76</t>
  </si>
  <si>
    <t>919732221</t>
  </si>
  <si>
    <t xml:space="preserve">Styčná spára napojení nového živičného povrchu na stávající </t>
  </si>
  <si>
    <t>-391056296</t>
  </si>
  <si>
    <t>Poznámka k položce:
Zalití spáry modifikovanou zálivkovou hmotou (pružná zálivka).</t>
  </si>
  <si>
    <t>77</t>
  </si>
  <si>
    <t>919735113</t>
  </si>
  <si>
    <t xml:space="preserve">Řezání stávajícího živičného krytu </t>
  </si>
  <si>
    <t>-421036005</t>
  </si>
  <si>
    <t>78</t>
  </si>
  <si>
    <t>969021113</t>
  </si>
  <si>
    <t>Vybourání litinového potrubí přes DN 100 do DN 200</t>
  </si>
  <si>
    <t>-92248267</t>
  </si>
  <si>
    <t>Poznámka k položce:
Stávající litinové potrubí, vč. tvarovek a armatur = vyjmutí v rozsahu výkopu.</t>
  </si>
  <si>
    <t>28,0  "DN 100 mm</t>
  </si>
  <si>
    <t>7,0  "DN 150 mm</t>
  </si>
  <si>
    <t>997</t>
  </si>
  <si>
    <t>Přesun sutě</t>
  </si>
  <si>
    <t>79</t>
  </si>
  <si>
    <t>997221561</t>
  </si>
  <si>
    <t>Vodorovná doprava suti z kusových materiálů do 1 km</t>
  </si>
  <si>
    <t>-144519783</t>
  </si>
  <si>
    <t>80</t>
  </si>
  <si>
    <t>997221569</t>
  </si>
  <si>
    <t>Příplatek ZKD 1 km u vodorovné dopravy suti z kusových materiálů</t>
  </si>
  <si>
    <t>710250784</t>
  </si>
  <si>
    <t>36,349*9  "příplatek k vodorovnému přemístění za každý další započatý km přes 1 km na vzdálenost 10 km</t>
  </si>
  <si>
    <t>81</t>
  </si>
  <si>
    <t>997221611</t>
  </si>
  <si>
    <t>Nakládání suti na dopravní prostředky pro vodorovnou dopravu</t>
  </si>
  <si>
    <t>1853217091</t>
  </si>
  <si>
    <t>82</t>
  </si>
  <si>
    <t>997221873</t>
  </si>
  <si>
    <t xml:space="preserve">Poplatek za uložení stavebního odpadu na skládce (skládkovné) zeminy a kamení </t>
  </si>
  <si>
    <t>642975725</t>
  </si>
  <si>
    <t>Poznámka k položce:
Materiál z odstraněných konstrukčních vrstev komunikace.</t>
  </si>
  <si>
    <t>83</t>
  </si>
  <si>
    <t>997221875</t>
  </si>
  <si>
    <t>Poplatek za uložení stavebního odpadu na skládce (skládkovné) asfaltového bez obsahu dehtu</t>
  </si>
  <si>
    <t>869647653</t>
  </si>
  <si>
    <t>998</t>
  </si>
  <si>
    <t>Přesun hmot</t>
  </si>
  <si>
    <t>84</t>
  </si>
  <si>
    <t>998276101</t>
  </si>
  <si>
    <t>Přesun hmot pro trubní vedení z trub z plastických hmot otevřený výkop</t>
  </si>
  <si>
    <t>-2043058922</t>
  </si>
  <si>
    <t>85</t>
  </si>
  <si>
    <t>99833201R</t>
  </si>
  <si>
    <t>Rozvoz materiálu na obsyp po staveništi</t>
  </si>
  <si>
    <t>-1316062299</t>
  </si>
  <si>
    <t>VRN</t>
  </si>
  <si>
    <t>Vedlejší rozpočtové náklady</t>
  </si>
  <si>
    <t>86</t>
  </si>
  <si>
    <t>0001</t>
  </si>
  <si>
    <t>Geodetické vytyčení stavby</t>
  </si>
  <si>
    <t>bod</t>
  </si>
  <si>
    <t>-72057853</t>
  </si>
  <si>
    <t>87</t>
  </si>
  <si>
    <t>0002</t>
  </si>
  <si>
    <t>Vytyčení stávajících podzemních sítí a zařízení</t>
  </si>
  <si>
    <t>-2137857317</t>
  </si>
  <si>
    <t>88</t>
  </si>
  <si>
    <t>0003</t>
  </si>
  <si>
    <t>Fotodokumentace objektů na stavbě před zahájením výkopových prací a po dokončení stavby</t>
  </si>
  <si>
    <t>-449356050</t>
  </si>
  <si>
    <t>89</t>
  </si>
  <si>
    <t>0004</t>
  </si>
  <si>
    <t>Geodetické zaměření skutečného provedení stavby</t>
  </si>
  <si>
    <t>100m</t>
  </si>
  <si>
    <t>-714316094</t>
  </si>
  <si>
    <t>90</t>
  </si>
  <si>
    <t>0005</t>
  </si>
  <si>
    <t>Dokumentace skutečného provedení stavby (DSPS)</t>
  </si>
  <si>
    <t>-1835781141</t>
  </si>
  <si>
    <t>91</t>
  </si>
  <si>
    <t>0006</t>
  </si>
  <si>
    <t>Plán BOZP</t>
  </si>
  <si>
    <t>-1584805746</t>
  </si>
  <si>
    <t>92</t>
  </si>
  <si>
    <t>0007</t>
  </si>
  <si>
    <t>Doplnění provozního řádu vodovodu</t>
  </si>
  <si>
    <t>-612360295</t>
  </si>
  <si>
    <t>93</t>
  </si>
  <si>
    <t>0008</t>
  </si>
  <si>
    <t>Objekty zařízení staveniště vč. napojení na inž. sítě</t>
  </si>
  <si>
    <t>-1581623692</t>
  </si>
  <si>
    <t>94</t>
  </si>
  <si>
    <t>0009</t>
  </si>
  <si>
    <t>Přejezdy přes výkop pro zajištění průjezdu v jednom jízdním pruhu (vč. zapůjčení)</t>
  </si>
  <si>
    <t>51998632</t>
  </si>
  <si>
    <t>95</t>
  </si>
  <si>
    <t>0010</t>
  </si>
  <si>
    <t>Dokumentace dočasného dopravního značení (DIO), vč. schválení Policií ČR</t>
  </si>
  <si>
    <t>1443302943</t>
  </si>
  <si>
    <t>96</t>
  </si>
  <si>
    <t>0011</t>
  </si>
  <si>
    <t>Osazení dočasného dopravního značení</t>
  </si>
  <si>
    <t>173462878</t>
  </si>
  <si>
    <t>97</t>
  </si>
  <si>
    <t>0012</t>
  </si>
  <si>
    <t>Pronájem dopravního značení</t>
  </si>
  <si>
    <t>-1306395383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</si>
</sst>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66">
      <selection activeCell="L90" sqref="L9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215" t="s">
        <v>5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180" t="s">
        <v>14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R5" s="18"/>
      <c r="BE5" s="177" t="s">
        <v>15</v>
      </c>
      <c r="BS5" s="15" t="s">
        <v>6</v>
      </c>
    </row>
    <row r="6" spans="2:71" ht="36.95" customHeight="1">
      <c r="B6" s="18"/>
      <c r="D6" s="24" t="s">
        <v>16</v>
      </c>
      <c r="K6" s="182" t="s">
        <v>17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R6" s="18"/>
      <c r="BE6" s="178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20</v>
      </c>
      <c r="AR7" s="18"/>
      <c r="BE7" s="178"/>
      <c r="BS7" s="15" t="s">
        <v>6</v>
      </c>
    </row>
    <row r="8" spans="2:71" ht="12" customHeight="1">
      <c r="B8" s="18"/>
      <c r="D8" s="25" t="s">
        <v>21</v>
      </c>
      <c r="K8" s="23" t="s">
        <v>22</v>
      </c>
      <c r="AK8" s="25" t="s">
        <v>23</v>
      </c>
      <c r="AN8" s="26"/>
      <c r="AR8" s="18"/>
      <c r="BE8" s="178"/>
      <c r="BS8" s="15" t="s">
        <v>6</v>
      </c>
    </row>
    <row r="9" spans="2:71" ht="29.25" customHeight="1">
      <c r="B9" s="18"/>
      <c r="AK9" s="22" t="s">
        <v>24</v>
      </c>
      <c r="AN9" s="27" t="s">
        <v>25</v>
      </c>
      <c r="AR9" s="18"/>
      <c r="BE9" s="178"/>
      <c r="BS9" s="15" t="s">
        <v>6</v>
      </c>
    </row>
    <row r="10" spans="2:71" ht="12" customHeight="1">
      <c r="B10" s="18"/>
      <c r="D10" s="25" t="s">
        <v>26</v>
      </c>
      <c r="AK10" s="25" t="s">
        <v>27</v>
      </c>
      <c r="AN10" s="23" t="s">
        <v>28</v>
      </c>
      <c r="AR10" s="18"/>
      <c r="BE10" s="178"/>
      <c r="BS10" s="15" t="s">
        <v>6</v>
      </c>
    </row>
    <row r="11" spans="2:71" ht="18.4" customHeight="1">
      <c r="B11" s="18"/>
      <c r="E11" s="23" t="s">
        <v>29</v>
      </c>
      <c r="AK11" s="25" t="s">
        <v>30</v>
      </c>
      <c r="AN11" s="23" t="s">
        <v>1</v>
      </c>
      <c r="AR11" s="18"/>
      <c r="BE11" s="178"/>
      <c r="BS11" s="15" t="s">
        <v>6</v>
      </c>
    </row>
    <row r="12" spans="2:71" ht="6.95" customHeight="1">
      <c r="B12" s="18"/>
      <c r="AR12" s="18"/>
      <c r="BE12" s="178"/>
      <c r="BS12" s="15" t="s">
        <v>6</v>
      </c>
    </row>
    <row r="13" spans="2:71" ht="12" customHeight="1">
      <c r="B13" s="18"/>
      <c r="D13" s="25" t="s">
        <v>31</v>
      </c>
      <c r="AK13" s="25" t="s">
        <v>27</v>
      </c>
      <c r="AN13" s="28"/>
      <c r="AR13" s="18"/>
      <c r="BE13" s="178"/>
      <c r="BS13" s="15" t="s">
        <v>6</v>
      </c>
    </row>
    <row r="14" spans="2:71" ht="12.75">
      <c r="B14" s="18"/>
      <c r="E14" s="183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25" t="s">
        <v>30</v>
      </c>
      <c r="AN14" s="28"/>
      <c r="AR14" s="18"/>
      <c r="BE14" s="178"/>
      <c r="BS14" s="15" t="s">
        <v>6</v>
      </c>
    </row>
    <row r="15" spans="2:71" ht="6.95" customHeight="1">
      <c r="B15" s="18"/>
      <c r="AR15" s="18"/>
      <c r="BE15" s="178"/>
      <c r="BS15" s="15" t="s">
        <v>3</v>
      </c>
    </row>
    <row r="16" spans="2:71" ht="12" customHeight="1">
      <c r="B16" s="18"/>
      <c r="D16" s="25" t="s">
        <v>32</v>
      </c>
      <c r="AK16" s="25" t="s">
        <v>27</v>
      </c>
      <c r="AN16" s="23" t="s">
        <v>33</v>
      </c>
      <c r="AR16" s="18"/>
      <c r="BE16" s="178"/>
      <c r="BS16" s="15" t="s">
        <v>3</v>
      </c>
    </row>
    <row r="17" spans="2:71" ht="18.4" customHeight="1">
      <c r="B17" s="18"/>
      <c r="E17" s="23" t="s">
        <v>34</v>
      </c>
      <c r="AK17" s="25" t="s">
        <v>30</v>
      </c>
      <c r="AN17" s="23" t="s">
        <v>1</v>
      </c>
      <c r="AR17" s="18"/>
      <c r="BE17" s="178"/>
      <c r="BS17" s="15" t="s">
        <v>35</v>
      </c>
    </row>
    <row r="18" spans="2:71" ht="6.95" customHeight="1">
      <c r="B18" s="18"/>
      <c r="AR18" s="18"/>
      <c r="BE18" s="178"/>
      <c r="BS18" s="15" t="s">
        <v>6</v>
      </c>
    </row>
    <row r="19" spans="2:71" ht="12" customHeight="1">
      <c r="B19" s="18"/>
      <c r="D19" s="25" t="s">
        <v>36</v>
      </c>
      <c r="AK19" s="25" t="s">
        <v>27</v>
      </c>
      <c r="AN19" s="23" t="s">
        <v>1</v>
      </c>
      <c r="AR19" s="18"/>
      <c r="BE19" s="178"/>
      <c r="BS19" s="15" t="s">
        <v>6</v>
      </c>
    </row>
    <row r="20" spans="2:71" ht="18.4" customHeight="1">
      <c r="B20" s="18"/>
      <c r="E20" s="23" t="s">
        <v>22</v>
      </c>
      <c r="AK20" s="25" t="s">
        <v>30</v>
      </c>
      <c r="AN20" s="23" t="s">
        <v>1</v>
      </c>
      <c r="AR20" s="18"/>
      <c r="BE20" s="178"/>
      <c r="BS20" s="15" t="s">
        <v>35</v>
      </c>
    </row>
    <row r="21" spans="2:57" ht="6.95" customHeight="1">
      <c r="B21" s="18"/>
      <c r="AR21" s="18"/>
      <c r="BE21" s="178"/>
    </row>
    <row r="22" spans="2:57" ht="12" customHeight="1">
      <c r="B22" s="18"/>
      <c r="D22" s="25" t="s">
        <v>37</v>
      </c>
      <c r="AR22" s="18"/>
      <c r="BE22" s="178"/>
    </row>
    <row r="23" spans="2:57" ht="16.5" customHeight="1">
      <c r="B23" s="18"/>
      <c r="E23" s="185" t="s">
        <v>1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R23" s="18"/>
      <c r="BE23" s="178"/>
    </row>
    <row r="24" spans="2:57" ht="6.95" customHeight="1">
      <c r="B24" s="18"/>
      <c r="AR24" s="18"/>
      <c r="BE24" s="178"/>
    </row>
    <row r="25" spans="2:57" ht="6.95" customHeight="1">
      <c r="B25" s="1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8"/>
      <c r="BE25" s="178"/>
    </row>
    <row r="26" spans="2:57" s="1" customFormat="1" ht="25.9" customHeight="1">
      <c r="B26" s="31"/>
      <c r="D26" s="32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86">
        <f>ROUND(AG94,2)</f>
        <v>0</v>
      </c>
      <c r="AL26" s="187"/>
      <c r="AM26" s="187"/>
      <c r="AN26" s="187"/>
      <c r="AO26" s="187"/>
      <c r="AR26" s="31"/>
      <c r="BE26" s="178"/>
    </row>
    <row r="27" spans="2:57" s="1" customFormat="1" ht="6.95" customHeight="1">
      <c r="B27" s="31"/>
      <c r="AR27" s="31"/>
      <c r="BE27" s="178"/>
    </row>
    <row r="28" spans="2:57" s="1" customFormat="1" ht="12.75">
      <c r="B28" s="31"/>
      <c r="L28" s="188" t="s">
        <v>39</v>
      </c>
      <c r="M28" s="188"/>
      <c r="N28" s="188"/>
      <c r="O28" s="188"/>
      <c r="P28" s="188"/>
      <c r="W28" s="188" t="s">
        <v>40</v>
      </c>
      <c r="X28" s="188"/>
      <c r="Y28" s="188"/>
      <c r="Z28" s="188"/>
      <c r="AA28" s="188"/>
      <c r="AB28" s="188"/>
      <c r="AC28" s="188"/>
      <c r="AD28" s="188"/>
      <c r="AE28" s="188"/>
      <c r="AK28" s="188" t="s">
        <v>41</v>
      </c>
      <c r="AL28" s="188"/>
      <c r="AM28" s="188"/>
      <c r="AN28" s="188"/>
      <c r="AO28" s="188"/>
      <c r="AR28" s="31"/>
      <c r="BE28" s="178"/>
    </row>
    <row r="29" spans="2:57" s="2" customFormat="1" ht="14.45" customHeight="1">
      <c r="B29" s="35"/>
      <c r="D29" s="25" t="s">
        <v>42</v>
      </c>
      <c r="F29" s="25" t="s">
        <v>43</v>
      </c>
      <c r="L29" s="191">
        <v>0.21</v>
      </c>
      <c r="M29" s="190"/>
      <c r="N29" s="190"/>
      <c r="O29" s="190"/>
      <c r="P29" s="190"/>
      <c r="W29" s="189">
        <f>ROUND(AZ94,2)</f>
        <v>0</v>
      </c>
      <c r="X29" s="190"/>
      <c r="Y29" s="190"/>
      <c r="Z29" s="190"/>
      <c r="AA29" s="190"/>
      <c r="AB29" s="190"/>
      <c r="AC29" s="190"/>
      <c r="AD29" s="190"/>
      <c r="AE29" s="190"/>
      <c r="AK29" s="189">
        <f>ROUND(AV94,2)</f>
        <v>0</v>
      </c>
      <c r="AL29" s="190"/>
      <c r="AM29" s="190"/>
      <c r="AN29" s="190"/>
      <c r="AO29" s="190"/>
      <c r="AR29" s="35"/>
      <c r="BE29" s="179"/>
    </row>
    <row r="30" spans="2:57" s="2" customFormat="1" ht="14.45" customHeight="1">
      <c r="B30" s="35"/>
      <c r="F30" s="25" t="s">
        <v>44</v>
      </c>
      <c r="L30" s="191">
        <v>0.15</v>
      </c>
      <c r="M30" s="190"/>
      <c r="N30" s="190"/>
      <c r="O30" s="190"/>
      <c r="P30" s="190"/>
      <c r="W30" s="189">
        <f>ROUND(BA94,2)</f>
        <v>0</v>
      </c>
      <c r="X30" s="190"/>
      <c r="Y30" s="190"/>
      <c r="Z30" s="190"/>
      <c r="AA30" s="190"/>
      <c r="AB30" s="190"/>
      <c r="AC30" s="190"/>
      <c r="AD30" s="190"/>
      <c r="AE30" s="190"/>
      <c r="AK30" s="189">
        <f>ROUND(AW94,2)</f>
        <v>0</v>
      </c>
      <c r="AL30" s="190"/>
      <c r="AM30" s="190"/>
      <c r="AN30" s="190"/>
      <c r="AO30" s="190"/>
      <c r="AR30" s="35"/>
      <c r="BE30" s="179"/>
    </row>
    <row r="31" spans="2:57" s="2" customFormat="1" ht="14.45" customHeight="1" hidden="1">
      <c r="B31" s="35"/>
      <c r="F31" s="25" t="s">
        <v>45</v>
      </c>
      <c r="L31" s="191">
        <v>0.21</v>
      </c>
      <c r="M31" s="190"/>
      <c r="N31" s="190"/>
      <c r="O31" s="190"/>
      <c r="P31" s="190"/>
      <c r="W31" s="189">
        <f>ROUND(BB94,2)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5"/>
      <c r="BE31" s="179"/>
    </row>
    <row r="32" spans="2:57" s="2" customFormat="1" ht="14.45" customHeight="1" hidden="1">
      <c r="B32" s="35"/>
      <c r="F32" s="25" t="s">
        <v>46</v>
      </c>
      <c r="L32" s="191">
        <v>0.15</v>
      </c>
      <c r="M32" s="190"/>
      <c r="N32" s="190"/>
      <c r="O32" s="190"/>
      <c r="P32" s="190"/>
      <c r="W32" s="189">
        <f>ROUND(BC94,2)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5"/>
      <c r="BE32" s="179"/>
    </row>
    <row r="33" spans="2:57" s="2" customFormat="1" ht="14.45" customHeight="1" hidden="1">
      <c r="B33" s="35"/>
      <c r="F33" s="25" t="s">
        <v>47</v>
      </c>
      <c r="L33" s="191">
        <v>0</v>
      </c>
      <c r="M33" s="190"/>
      <c r="N33" s="190"/>
      <c r="O33" s="190"/>
      <c r="P33" s="190"/>
      <c r="W33" s="189">
        <f>ROUND(BD94,2)</f>
        <v>0</v>
      </c>
      <c r="X33" s="190"/>
      <c r="Y33" s="190"/>
      <c r="Z33" s="190"/>
      <c r="AA33" s="190"/>
      <c r="AB33" s="190"/>
      <c r="AC33" s="190"/>
      <c r="AD33" s="190"/>
      <c r="AE33" s="190"/>
      <c r="AK33" s="189">
        <v>0</v>
      </c>
      <c r="AL33" s="190"/>
      <c r="AM33" s="190"/>
      <c r="AN33" s="190"/>
      <c r="AO33" s="190"/>
      <c r="AR33" s="35"/>
      <c r="BE33" s="179"/>
    </row>
    <row r="34" spans="2:57" s="1" customFormat="1" ht="6.95" customHeight="1">
      <c r="B34" s="31"/>
      <c r="AR34" s="31"/>
      <c r="BE34" s="178"/>
    </row>
    <row r="35" spans="2:44" s="1" customFormat="1" ht="25.9" customHeight="1">
      <c r="B35" s="31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192" t="s">
        <v>50</v>
      </c>
      <c r="Y35" s="193"/>
      <c r="Z35" s="193"/>
      <c r="AA35" s="193"/>
      <c r="AB35" s="193"/>
      <c r="AC35" s="38"/>
      <c r="AD35" s="38"/>
      <c r="AE35" s="38"/>
      <c r="AF35" s="38"/>
      <c r="AG35" s="38"/>
      <c r="AH35" s="38"/>
      <c r="AI35" s="38"/>
      <c r="AJ35" s="38"/>
      <c r="AK35" s="194">
        <f>SUM(AK26:AK33)</f>
        <v>0</v>
      </c>
      <c r="AL35" s="193"/>
      <c r="AM35" s="193"/>
      <c r="AN35" s="193"/>
      <c r="AO35" s="195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1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52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2:44" s="1" customFormat="1" ht="12.75">
      <c r="B60" s="31"/>
      <c r="D60" s="42" t="s">
        <v>53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54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53</v>
      </c>
      <c r="AI60" s="33"/>
      <c r="AJ60" s="33"/>
      <c r="AK60" s="33"/>
      <c r="AL60" s="33"/>
      <c r="AM60" s="42" t="s">
        <v>54</v>
      </c>
      <c r="AN60" s="33"/>
      <c r="AO60" s="33"/>
      <c r="AR60" s="31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2:44" s="1" customFormat="1" ht="12.75">
      <c r="B64" s="31"/>
      <c r="D64" s="40" t="s">
        <v>55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56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2:44" s="1" customFormat="1" ht="12.75">
      <c r="B75" s="31"/>
      <c r="D75" s="42" t="s">
        <v>53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54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53</v>
      </c>
      <c r="AI75" s="33"/>
      <c r="AJ75" s="33"/>
      <c r="AK75" s="33"/>
      <c r="AL75" s="33"/>
      <c r="AM75" s="42" t="s">
        <v>54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19" t="s">
        <v>57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5" t="s">
        <v>13</v>
      </c>
      <c r="L84" s="3" t="str">
        <f>K5</f>
        <v>ST4126</v>
      </c>
      <c r="AR84" s="47"/>
    </row>
    <row r="85" spans="2:44" s="4" customFormat="1" ht="36.95" customHeight="1">
      <c r="B85" s="48"/>
      <c r="C85" s="49" t="s">
        <v>16</v>
      </c>
      <c r="L85" s="196" t="str">
        <f>K6</f>
        <v>KAPLICE, Pohorská ul. - obnova vodovodu a osazení požárního hydrantu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5" t="s">
        <v>21</v>
      </c>
      <c r="L87" s="50" t="str">
        <f>IF(K8="","",K8)</f>
        <v xml:space="preserve"> </v>
      </c>
      <c r="AI87" s="25" t="s">
        <v>23</v>
      </c>
      <c r="AM87" s="198" t="str">
        <f>IF(AN8="","",AN8)</f>
        <v/>
      </c>
      <c r="AN87" s="198"/>
      <c r="AR87" s="31"/>
    </row>
    <row r="88" spans="2:44" s="1" customFormat="1" ht="6.95" customHeight="1">
      <c r="B88" s="31"/>
      <c r="AR88" s="31"/>
    </row>
    <row r="89" spans="2:56" s="1" customFormat="1" ht="25.7" customHeight="1">
      <c r="B89" s="31"/>
      <c r="C89" s="25" t="s">
        <v>26</v>
      </c>
      <c r="L89" s="3" t="str">
        <f>IF(E11="","",E11)</f>
        <v>Město KAPLICE, Náměstí 70, 382 41 Kaplice</v>
      </c>
      <c r="AI89" s="25" t="s">
        <v>32</v>
      </c>
      <c r="AM89" s="199" t="str">
        <f>IF(E17="","",E17)</f>
        <v>Jiří Sváček, Chvalšinská 108, Český krumlov 381 01</v>
      </c>
      <c r="AN89" s="200"/>
      <c r="AO89" s="200"/>
      <c r="AP89" s="200"/>
      <c r="AR89" s="31"/>
      <c r="AS89" s="201" t="s">
        <v>58</v>
      </c>
      <c r="AT89" s="202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5" t="s">
        <v>31</v>
      </c>
      <c r="L90" s="3"/>
      <c r="AI90" s="25" t="s">
        <v>36</v>
      </c>
      <c r="AM90" s="199" t="str">
        <f>IF(E20="","",E20)</f>
        <v xml:space="preserve"> </v>
      </c>
      <c r="AN90" s="200"/>
      <c r="AO90" s="200"/>
      <c r="AP90" s="200"/>
      <c r="AR90" s="31"/>
      <c r="AS90" s="203"/>
      <c r="AT90" s="204"/>
      <c r="BD90" s="55"/>
    </row>
    <row r="91" spans="2:56" s="1" customFormat="1" ht="10.9" customHeight="1">
      <c r="B91" s="31"/>
      <c r="AR91" s="31"/>
      <c r="AS91" s="203"/>
      <c r="AT91" s="204"/>
      <c r="BD91" s="55"/>
    </row>
    <row r="92" spans="2:56" s="1" customFormat="1" ht="29.25" customHeight="1">
      <c r="B92" s="31"/>
      <c r="C92" s="205" t="s">
        <v>59</v>
      </c>
      <c r="D92" s="206"/>
      <c r="E92" s="206"/>
      <c r="F92" s="206"/>
      <c r="G92" s="206"/>
      <c r="H92" s="56"/>
      <c r="I92" s="207" t="s">
        <v>60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8" t="s">
        <v>61</v>
      </c>
      <c r="AH92" s="206"/>
      <c r="AI92" s="206"/>
      <c r="AJ92" s="206"/>
      <c r="AK92" s="206"/>
      <c r="AL92" s="206"/>
      <c r="AM92" s="206"/>
      <c r="AN92" s="207" t="s">
        <v>62</v>
      </c>
      <c r="AO92" s="206"/>
      <c r="AP92" s="209"/>
      <c r="AQ92" s="57" t="s">
        <v>63</v>
      </c>
      <c r="AR92" s="31"/>
      <c r="AS92" s="58" t="s">
        <v>64</v>
      </c>
      <c r="AT92" s="59" t="s">
        <v>65</v>
      </c>
      <c r="AU92" s="59" t="s">
        <v>66</v>
      </c>
      <c r="AV92" s="59" t="s">
        <v>67</v>
      </c>
      <c r="AW92" s="59" t="s">
        <v>68</v>
      </c>
      <c r="AX92" s="59" t="s">
        <v>69</v>
      </c>
      <c r="AY92" s="59" t="s">
        <v>70</v>
      </c>
      <c r="AZ92" s="59" t="s">
        <v>71</v>
      </c>
      <c r="BA92" s="59" t="s">
        <v>72</v>
      </c>
      <c r="BB92" s="59" t="s">
        <v>73</v>
      </c>
      <c r="BC92" s="59" t="s">
        <v>74</v>
      </c>
      <c r="BD92" s="60" t="s">
        <v>75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76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77</v>
      </c>
      <c r="BT94" s="71" t="s">
        <v>78</v>
      </c>
      <c r="BU94" s="72" t="s">
        <v>79</v>
      </c>
      <c r="BV94" s="71" t="s">
        <v>80</v>
      </c>
      <c r="BW94" s="71" t="s">
        <v>4</v>
      </c>
      <c r="BX94" s="71" t="s">
        <v>81</v>
      </c>
      <c r="CL94" s="71" t="s">
        <v>1</v>
      </c>
    </row>
    <row r="95" spans="1:91" s="6" customFormat="1" ht="16.5" customHeight="1">
      <c r="A95" s="73" t="s">
        <v>82</v>
      </c>
      <c r="B95" s="74"/>
      <c r="C95" s="75"/>
      <c r="D95" s="212" t="s">
        <v>83</v>
      </c>
      <c r="E95" s="212"/>
      <c r="F95" s="212"/>
      <c r="G95" s="212"/>
      <c r="H95" s="212"/>
      <c r="I95" s="76"/>
      <c r="J95" s="212" t="s">
        <v>84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0">
        <f>'7126a - SO 1 - VODOVOD'!J30</f>
        <v>0</v>
      </c>
      <c r="AH95" s="211"/>
      <c r="AI95" s="211"/>
      <c r="AJ95" s="211"/>
      <c r="AK95" s="211"/>
      <c r="AL95" s="211"/>
      <c r="AM95" s="211"/>
      <c r="AN95" s="210">
        <f>SUM(AG95,AT95)</f>
        <v>0</v>
      </c>
      <c r="AO95" s="211"/>
      <c r="AP95" s="211"/>
      <c r="AQ95" s="77" t="s">
        <v>85</v>
      </c>
      <c r="AR95" s="74"/>
      <c r="AS95" s="78">
        <v>0</v>
      </c>
      <c r="AT95" s="79">
        <f>ROUND(SUM(AV95:AW95),2)</f>
        <v>0</v>
      </c>
      <c r="AU95" s="80">
        <f>'7126a - SO 1 - VODOVOD'!P126</f>
        <v>0</v>
      </c>
      <c r="AV95" s="79">
        <f>'7126a - SO 1 - VODOVOD'!J33</f>
        <v>0</v>
      </c>
      <c r="AW95" s="79">
        <f>'7126a - SO 1 - VODOVOD'!J34</f>
        <v>0</v>
      </c>
      <c r="AX95" s="79">
        <f>'7126a - SO 1 - VODOVOD'!J35</f>
        <v>0</v>
      </c>
      <c r="AY95" s="79">
        <f>'7126a - SO 1 - VODOVOD'!J36</f>
        <v>0</v>
      </c>
      <c r="AZ95" s="79">
        <f>'7126a - SO 1 - VODOVOD'!F33</f>
        <v>0</v>
      </c>
      <c r="BA95" s="79">
        <f>'7126a - SO 1 - VODOVOD'!F34</f>
        <v>0</v>
      </c>
      <c r="BB95" s="79">
        <f>'7126a - SO 1 - VODOVOD'!F35</f>
        <v>0</v>
      </c>
      <c r="BC95" s="79">
        <f>'7126a - SO 1 - VODOVOD'!F36</f>
        <v>0</v>
      </c>
      <c r="BD95" s="81">
        <f>'7126a - SO 1 - VODOVOD'!F37</f>
        <v>0</v>
      </c>
      <c r="BT95" s="82" t="s">
        <v>86</v>
      </c>
      <c r="BV95" s="82" t="s">
        <v>80</v>
      </c>
      <c r="BW95" s="82" t="s">
        <v>87</v>
      </c>
      <c r="BX95" s="82" t="s">
        <v>4</v>
      </c>
      <c r="CL95" s="82" t="s">
        <v>1</v>
      </c>
      <c r="CM95" s="82" t="s">
        <v>88</v>
      </c>
    </row>
    <row r="96" spans="2:44" s="1" customFormat="1" ht="30" customHeight="1">
      <c r="B96" s="31"/>
      <c r="AR96" s="31"/>
    </row>
    <row r="97" spans="2:44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31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7126a - SO 1 - VODO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65"/>
  <sheetViews>
    <sheetView showGridLines="0" tabSelected="1" workbookViewId="0" topLeftCell="A248">
      <selection activeCell="E18" sqref="E18:H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5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5" t="s">
        <v>87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88</v>
      </c>
    </row>
    <row r="4" spans="2:46" ht="24.95" customHeight="1">
      <c r="B4" s="18"/>
      <c r="D4" s="19" t="s">
        <v>89</v>
      </c>
      <c r="L4" s="18"/>
      <c r="M4" s="83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26.25" customHeight="1">
      <c r="B7" s="18"/>
      <c r="E7" s="216" t="str">
        <f>'Rekapitulace stavby'!K6</f>
        <v>KAPLICE, Pohorská ul. - obnova vodovodu a osazení požárního hydrantu</v>
      </c>
      <c r="F7" s="217"/>
      <c r="G7" s="217"/>
      <c r="H7" s="217"/>
      <c r="L7" s="18"/>
    </row>
    <row r="8" spans="2:12" s="1" customFormat="1" ht="12" customHeight="1">
      <c r="B8" s="31"/>
      <c r="D8" s="25" t="s">
        <v>90</v>
      </c>
      <c r="L8" s="31"/>
    </row>
    <row r="9" spans="2:12" s="1" customFormat="1" ht="16.5" customHeight="1">
      <c r="B9" s="31"/>
      <c r="E9" s="196" t="s">
        <v>91</v>
      </c>
      <c r="F9" s="218"/>
      <c r="G9" s="218"/>
      <c r="H9" s="218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5" t="s">
        <v>18</v>
      </c>
      <c r="F11" s="23" t="s">
        <v>1</v>
      </c>
      <c r="I11" s="25" t="s">
        <v>19</v>
      </c>
      <c r="J11" s="23" t="s">
        <v>1</v>
      </c>
      <c r="L11" s="31"/>
    </row>
    <row r="12" spans="2:12" s="1" customFormat="1" ht="12" customHeight="1">
      <c r="B12" s="31"/>
      <c r="D12" s="25" t="s">
        <v>21</v>
      </c>
      <c r="F12" s="23" t="s">
        <v>22</v>
      </c>
      <c r="I12" s="25" t="s">
        <v>23</v>
      </c>
      <c r="J12" s="51"/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5" t="s">
        <v>26</v>
      </c>
      <c r="I14" s="25" t="s">
        <v>27</v>
      </c>
      <c r="J14" s="23" t="s">
        <v>28</v>
      </c>
      <c r="L14" s="31"/>
    </row>
    <row r="15" spans="2:12" s="1" customFormat="1" ht="18" customHeight="1">
      <c r="B15" s="31"/>
      <c r="E15" s="23" t="s">
        <v>29</v>
      </c>
      <c r="I15" s="25" t="s">
        <v>30</v>
      </c>
      <c r="J15" s="23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5" t="s">
        <v>31</v>
      </c>
      <c r="I17" s="25" t="s">
        <v>27</v>
      </c>
      <c r="J17" s="26"/>
      <c r="L17" s="31"/>
    </row>
    <row r="18" spans="2:12" s="1" customFormat="1" ht="18" customHeight="1">
      <c r="B18" s="31"/>
      <c r="E18" s="219"/>
      <c r="F18" s="180"/>
      <c r="G18" s="180"/>
      <c r="H18" s="180"/>
      <c r="I18" s="25" t="s">
        <v>30</v>
      </c>
      <c r="J18" s="26"/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5" t="s">
        <v>32</v>
      </c>
      <c r="I20" s="25" t="s">
        <v>27</v>
      </c>
      <c r="J20" s="23" t="s">
        <v>33</v>
      </c>
      <c r="L20" s="31"/>
    </row>
    <row r="21" spans="2:12" s="1" customFormat="1" ht="18" customHeight="1">
      <c r="B21" s="31"/>
      <c r="E21" s="23" t="s">
        <v>34</v>
      </c>
      <c r="I21" s="25" t="s">
        <v>30</v>
      </c>
      <c r="J21" s="23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5" t="s">
        <v>36</v>
      </c>
      <c r="I23" s="25" t="s">
        <v>27</v>
      </c>
      <c r="J23" s="23" t="str">
        <f>IF('Rekapitulace stavby'!AN19="","",'Rekapitulace stavby'!AN19)</f>
        <v/>
      </c>
      <c r="L23" s="31"/>
    </row>
    <row r="24" spans="2:12" s="1" customFormat="1" ht="18" customHeight="1">
      <c r="B24" s="31"/>
      <c r="E24" s="23" t="str">
        <f>IF('Rekapitulace stavby'!E20="","",'Rekapitulace stavby'!E20)</f>
        <v xml:space="preserve"> </v>
      </c>
      <c r="I24" s="25" t="s">
        <v>30</v>
      </c>
      <c r="J24" s="23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5" t="s">
        <v>37</v>
      </c>
      <c r="L26" s="31"/>
    </row>
    <row r="27" spans="2:12" s="7" customFormat="1" ht="16.5" customHeight="1">
      <c r="B27" s="84"/>
      <c r="E27" s="185" t="s">
        <v>1</v>
      </c>
      <c r="F27" s="185"/>
      <c r="G27" s="185"/>
      <c r="H27" s="185"/>
      <c r="L27" s="84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5" t="s">
        <v>38</v>
      </c>
      <c r="J30" s="65">
        <f>ROUND(J126,2)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34" t="s">
        <v>39</v>
      </c>
      <c r="J32" s="34" t="s">
        <v>41</v>
      </c>
      <c r="L32" s="31"/>
    </row>
    <row r="33" spans="2:12" s="1" customFormat="1" ht="14.45" customHeight="1">
      <c r="B33" s="31"/>
      <c r="D33" s="54" t="s">
        <v>42</v>
      </c>
      <c r="E33" s="25" t="s">
        <v>43</v>
      </c>
      <c r="F33" s="86">
        <f>ROUND((SUM(BE126:BE264)),2)</f>
        <v>0</v>
      </c>
      <c r="I33" s="87">
        <v>0.21</v>
      </c>
      <c r="J33" s="86">
        <f>ROUND(((SUM(BE126:BE264))*I33),2)</f>
        <v>0</v>
      </c>
      <c r="L33" s="31"/>
    </row>
    <row r="34" spans="2:12" s="1" customFormat="1" ht="14.45" customHeight="1">
      <c r="B34" s="31"/>
      <c r="E34" s="25" t="s">
        <v>44</v>
      </c>
      <c r="F34" s="86">
        <f>ROUND((SUM(BF126:BF264)),2)</f>
        <v>0</v>
      </c>
      <c r="I34" s="87">
        <v>0.15</v>
      </c>
      <c r="J34" s="86">
        <f>ROUND(((SUM(BF126:BF264))*I34),2)</f>
        <v>0</v>
      </c>
      <c r="L34" s="31"/>
    </row>
    <row r="35" spans="2:12" s="1" customFormat="1" ht="14.45" customHeight="1" hidden="1">
      <c r="B35" s="31"/>
      <c r="E35" s="25" t="s">
        <v>45</v>
      </c>
      <c r="F35" s="86">
        <f>ROUND((SUM(BG126:BG264)),2)</f>
        <v>0</v>
      </c>
      <c r="I35" s="87">
        <v>0.21</v>
      </c>
      <c r="J35" s="86">
        <f>0</f>
        <v>0</v>
      </c>
      <c r="L35" s="31"/>
    </row>
    <row r="36" spans="2:12" s="1" customFormat="1" ht="14.45" customHeight="1" hidden="1">
      <c r="B36" s="31"/>
      <c r="E36" s="25" t="s">
        <v>46</v>
      </c>
      <c r="F36" s="86">
        <f>ROUND((SUM(BH126:BH264)),2)</f>
        <v>0</v>
      </c>
      <c r="I36" s="87">
        <v>0.15</v>
      </c>
      <c r="J36" s="86">
        <f>0</f>
        <v>0</v>
      </c>
      <c r="L36" s="31"/>
    </row>
    <row r="37" spans="2:12" s="1" customFormat="1" ht="14.45" customHeight="1" hidden="1">
      <c r="B37" s="31"/>
      <c r="E37" s="25" t="s">
        <v>47</v>
      </c>
      <c r="F37" s="86">
        <f>ROUND((SUM(BI126:BI264)),2)</f>
        <v>0</v>
      </c>
      <c r="I37" s="87">
        <v>0</v>
      </c>
      <c r="J37" s="86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88"/>
      <c r="D39" s="89" t="s">
        <v>48</v>
      </c>
      <c r="E39" s="56"/>
      <c r="F39" s="56"/>
      <c r="G39" s="90" t="s">
        <v>49</v>
      </c>
      <c r="H39" s="91" t="s">
        <v>50</v>
      </c>
      <c r="I39" s="56"/>
      <c r="J39" s="92">
        <f>SUM(J30:J37)</f>
        <v>0</v>
      </c>
      <c r="K39" s="93"/>
      <c r="L39" s="31"/>
    </row>
    <row r="40" spans="2:12" s="1" customFormat="1" ht="14.45" customHeight="1">
      <c r="B40" s="31"/>
      <c r="L40" s="31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1"/>
      <c r="D61" s="42" t="s">
        <v>53</v>
      </c>
      <c r="E61" s="33"/>
      <c r="F61" s="94" t="s">
        <v>54</v>
      </c>
      <c r="G61" s="42" t="s">
        <v>53</v>
      </c>
      <c r="H61" s="33"/>
      <c r="I61" s="33"/>
      <c r="J61" s="95" t="s">
        <v>54</v>
      </c>
      <c r="K61" s="33"/>
      <c r="L61" s="31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1"/>
      <c r="D76" s="42" t="s">
        <v>53</v>
      </c>
      <c r="E76" s="33"/>
      <c r="F76" s="94" t="s">
        <v>54</v>
      </c>
      <c r="G76" s="42" t="s">
        <v>53</v>
      </c>
      <c r="H76" s="33"/>
      <c r="I76" s="33"/>
      <c r="J76" s="95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19" t="s">
        <v>92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5" t="s">
        <v>16</v>
      </c>
      <c r="L84" s="31"/>
    </row>
    <row r="85" spans="2:12" s="1" customFormat="1" ht="26.25" customHeight="1">
      <c r="B85" s="31"/>
      <c r="E85" s="216" t="str">
        <f>E7</f>
        <v>KAPLICE, Pohorská ul. - obnova vodovodu a osazení požárního hydrantu</v>
      </c>
      <c r="F85" s="217"/>
      <c r="G85" s="217"/>
      <c r="H85" s="217"/>
      <c r="L85" s="31"/>
    </row>
    <row r="86" spans="2:12" s="1" customFormat="1" ht="12" customHeight="1">
      <c r="B86" s="31"/>
      <c r="C86" s="25" t="s">
        <v>90</v>
      </c>
      <c r="L86" s="31"/>
    </row>
    <row r="87" spans="2:12" s="1" customFormat="1" ht="16.5" customHeight="1">
      <c r="B87" s="31"/>
      <c r="E87" s="196" t="str">
        <f>E9</f>
        <v>7126a - SO 1 - VODOVOD</v>
      </c>
      <c r="F87" s="218"/>
      <c r="G87" s="218"/>
      <c r="H87" s="218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5" t="s">
        <v>21</v>
      </c>
      <c r="F89" s="23" t="str">
        <f>F12</f>
        <v xml:space="preserve"> </v>
      </c>
      <c r="I89" s="25" t="s">
        <v>23</v>
      </c>
      <c r="J89" s="51" t="str">
        <f>IF(J12="","",J12)</f>
        <v/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5" t="s">
        <v>26</v>
      </c>
      <c r="F91" s="23" t="str">
        <f>E15</f>
        <v>Město KAPLICE, Náměstí 70, 382 41 Kaplice</v>
      </c>
      <c r="I91" s="25" t="s">
        <v>32</v>
      </c>
      <c r="J91" s="29" t="str">
        <f>E21</f>
        <v>Jiří Sváček, Chvalšinská 108, Český krumlov 381 01</v>
      </c>
      <c r="L91" s="31"/>
    </row>
    <row r="92" spans="2:12" s="1" customFormat="1" ht="15.2" customHeight="1">
      <c r="B92" s="31"/>
      <c r="C92" s="25" t="s">
        <v>31</v>
      </c>
      <c r="F92" s="23" t="str">
        <f>IF(E18="","",E18)</f>
        <v/>
      </c>
      <c r="I92" s="25" t="s">
        <v>36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96" t="s">
        <v>93</v>
      </c>
      <c r="D94" s="88"/>
      <c r="E94" s="88"/>
      <c r="F94" s="88"/>
      <c r="G94" s="88"/>
      <c r="H94" s="88"/>
      <c r="I94" s="88"/>
      <c r="J94" s="97" t="s">
        <v>94</v>
      </c>
      <c r="K94" s="88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98" t="s">
        <v>95</v>
      </c>
      <c r="J96" s="65">
        <f>J126</f>
        <v>0</v>
      </c>
      <c r="L96" s="31"/>
      <c r="AU96" s="15" t="s">
        <v>96</v>
      </c>
    </row>
    <row r="97" spans="2:12" s="8" customFormat="1" ht="24.95" customHeight="1">
      <c r="B97" s="99"/>
      <c r="D97" s="100" t="s">
        <v>97</v>
      </c>
      <c r="E97" s="101"/>
      <c r="F97" s="101"/>
      <c r="G97" s="101"/>
      <c r="H97" s="101"/>
      <c r="I97" s="101"/>
      <c r="J97" s="102">
        <f>J127</f>
        <v>0</v>
      </c>
      <c r="L97" s="99"/>
    </row>
    <row r="98" spans="2:12" s="9" customFormat="1" ht="19.9" customHeight="1">
      <c r="B98" s="103"/>
      <c r="D98" s="104" t="s">
        <v>98</v>
      </c>
      <c r="E98" s="105"/>
      <c r="F98" s="105"/>
      <c r="G98" s="105"/>
      <c r="H98" s="105"/>
      <c r="I98" s="105"/>
      <c r="J98" s="106">
        <f>J128</f>
        <v>0</v>
      </c>
      <c r="L98" s="103"/>
    </row>
    <row r="99" spans="2:12" s="9" customFormat="1" ht="19.9" customHeight="1">
      <c r="B99" s="103"/>
      <c r="D99" s="104" t="s">
        <v>99</v>
      </c>
      <c r="E99" s="105"/>
      <c r="F99" s="105"/>
      <c r="G99" s="105"/>
      <c r="H99" s="105"/>
      <c r="I99" s="105"/>
      <c r="J99" s="106">
        <f>J160</f>
        <v>0</v>
      </c>
      <c r="L99" s="103"/>
    </row>
    <row r="100" spans="2:12" s="9" customFormat="1" ht="19.9" customHeight="1">
      <c r="B100" s="103"/>
      <c r="D100" s="104" t="s">
        <v>100</v>
      </c>
      <c r="E100" s="105"/>
      <c r="F100" s="105"/>
      <c r="G100" s="105"/>
      <c r="H100" s="105"/>
      <c r="I100" s="105"/>
      <c r="J100" s="106">
        <f>J164</f>
        <v>0</v>
      </c>
      <c r="L100" s="103"/>
    </row>
    <row r="101" spans="2:12" s="9" customFormat="1" ht="19.9" customHeight="1">
      <c r="B101" s="103"/>
      <c r="D101" s="104" t="s">
        <v>101</v>
      </c>
      <c r="E101" s="105"/>
      <c r="F101" s="105"/>
      <c r="G101" s="105"/>
      <c r="H101" s="105"/>
      <c r="I101" s="105"/>
      <c r="J101" s="106">
        <f>J168</f>
        <v>0</v>
      </c>
      <c r="L101" s="103"/>
    </row>
    <row r="102" spans="2:12" s="9" customFormat="1" ht="19.9" customHeight="1">
      <c r="B102" s="103"/>
      <c r="D102" s="104" t="s">
        <v>102</v>
      </c>
      <c r="E102" s="105"/>
      <c r="F102" s="105"/>
      <c r="G102" s="105"/>
      <c r="H102" s="105"/>
      <c r="I102" s="105"/>
      <c r="J102" s="106">
        <f>J178</f>
        <v>0</v>
      </c>
      <c r="L102" s="103"/>
    </row>
    <row r="103" spans="2:12" s="9" customFormat="1" ht="19.9" customHeight="1">
      <c r="B103" s="103"/>
      <c r="D103" s="104" t="s">
        <v>103</v>
      </c>
      <c r="E103" s="105"/>
      <c r="F103" s="105"/>
      <c r="G103" s="105"/>
      <c r="H103" s="105"/>
      <c r="I103" s="105"/>
      <c r="J103" s="106">
        <f>J232</f>
        <v>0</v>
      </c>
      <c r="L103" s="103"/>
    </row>
    <row r="104" spans="2:12" s="9" customFormat="1" ht="19.9" customHeight="1">
      <c r="B104" s="103"/>
      <c r="D104" s="104" t="s">
        <v>104</v>
      </c>
      <c r="E104" s="105"/>
      <c r="F104" s="105"/>
      <c r="G104" s="105"/>
      <c r="H104" s="105"/>
      <c r="I104" s="105"/>
      <c r="J104" s="106">
        <f>J241</f>
        <v>0</v>
      </c>
      <c r="L104" s="103"/>
    </row>
    <row r="105" spans="2:12" s="9" customFormat="1" ht="19.9" customHeight="1">
      <c r="B105" s="103"/>
      <c r="D105" s="104" t="s">
        <v>105</v>
      </c>
      <c r="E105" s="105"/>
      <c r="F105" s="105"/>
      <c r="G105" s="105"/>
      <c r="H105" s="105"/>
      <c r="I105" s="105"/>
      <c r="J105" s="106">
        <f>J249</f>
        <v>0</v>
      </c>
      <c r="L105" s="103"/>
    </row>
    <row r="106" spans="2:12" s="8" customFormat="1" ht="24.95" customHeight="1">
      <c r="B106" s="99"/>
      <c r="D106" s="100" t="s">
        <v>106</v>
      </c>
      <c r="E106" s="101"/>
      <c r="F106" s="101"/>
      <c r="G106" s="101"/>
      <c r="H106" s="101"/>
      <c r="I106" s="101"/>
      <c r="J106" s="102">
        <f>J252</f>
        <v>0</v>
      </c>
      <c r="L106" s="99"/>
    </row>
    <row r="107" spans="2:12" s="1" customFormat="1" ht="21.75" customHeight="1">
      <c r="B107" s="31"/>
      <c r="L107" s="31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1"/>
    </row>
    <row r="112" spans="2:12" s="1" customFormat="1" ht="6.9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31"/>
    </row>
    <row r="113" spans="2:12" s="1" customFormat="1" ht="24.95" customHeight="1">
      <c r="B113" s="31"/>
      <c r="C113" s="19" t="s">
        <v>107</v>
      </c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5" t="s">
        <v>16</v>
      </c>
      <c r="L115" s="31"/>
    </row>
    <row r="116" spans="2:12" s="1" customFormat="1" ht="26.25" customHeight="1">
      <c r="B116" s="31"/>
      <c r="E116" s="216" t="str">
        <f>E7</f>
        <v>KAPLICE, Pohorská ul. - obnova vodovodu a osazení požárního hydrantu</v>
      </c>
      <c r="F116" s="217"/>
      <c r="G116" s="217"/>
      <c r="H116" s="217"/>
      <c r="L116" s="31"/>
    </row>
    <row r="117" spans="2:12" s="1" customFormat="1" ht="12" customHeight="1">
      <c r="B117" s="31"/>
      <c r="C117" s="25" t="s">
        <v>90</v>
      </c>
      <c r="L117" s="31"/>
    </row>
    <row r="118" spans="2:12" s="1" customFormat="1" ht="16.5" customHeight="1">
      <c r="B118" s="31"/>
      <c r="E118" s="196" t="str">
        <f>E9</f>
        <v>7126a - SO 1 - VODOVOD</v>
      </c>
      <c r="F118" s="218"/>
      <c r="G118" s="218"/>
      <c r="H118" s="218"/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5" t="s">
        <v>21</v>
      </c>
      <c r="F120" s="23" t="str">
        <f>F12</f>
        <v xml:space="preserve"> </v>
      </c>
      <c r="I120" s="25" t="s">
        <v>23</v>
      </c>
      <c r="J120" s="51" t="str">
        <f>IF(J12="","",J12)</f>
        <v/>
      </c>
      <c r="L120" s="31"/>
    </row>
    <row r="121" spans="2:12" s="1" customFormat="1" ht="6.95" customHeight="1">
      <c r="B121" s="31"/>
      <c r="L121" s="31"/>
    </row>
    <row r="122" spans="2:12" s="1" customFormat="1" ht="40.15" customHeight="1">
      <c r="B122" s="31"/>
      <c r="C122" s="25" t="s">
        <v>26</v>
      </c>
      <c r="F122" s="23" t="str">
        <f>E15</f>
        <v>Město KAPLICE, Náměstí 70, 382 41 Kaplice</v>
      </c>
      <c r="I122" s="25" t="s">
        <v>32</v>
      </c>
      <c r="J122" s="29" t="str">
        <f>E21</f>
        <v>Jiří Sváček, Chvalšinská 108, Český krumlov 381 01</v>
      </c>
      <c r="L122" s="31"/>
    </row>
    <row r="123" spans="2:12" s="1" customFormat="1" ht="15.2" customHeight="1">
      <c r="B123" s="31"/>
      <c r="C123" s="25" t="s">
        <v>31</v>
      </c>
      <c r="F123" s="23" t="str">
        <f>IF(E18="","",E18)</f>
        <v/>
      </c>
      <c r="I123" s="25" t="s">
        <v>36</v>
      </c>
      <c r="J123" s="29" t="str">
        <f>E24</f>
        <v xml:space="preserve"> </v>
      </c>
      <c r="L123" s="31"/>
    </row>
    <row r="124" spans="2:12" s="1" customFormat="1" ht="10.35" customHeight="1">
      <c r="B124" s="31"/>
      <c r="L124" s="31"/>
    </row>
    <row r="125" spans="2:20" s="10" customFormat="1" ht="29.25" customHeight="1">
      <c r="B125" s="107"/>
      <c r="C125" s="108" t="s">
        <v>108</v>
      </c>
      <c r="D125" s="109" t="s">
        <v>63</v>
      </c>
      <c r="E125" s="109" t="s">
        <v>59</v>
      </c>
      <c r="F125" s="109" t="s">
        <v>60</v>
      </c>
      <c r="G125" s="109" t="s">
        <v>109</v>
      </c>
      <c r="H125" s="109" t="s">
        <v>110</v>
      </c>
      <c r="I125" s="109" t="s">
        <v>111</v>
      </c>
      <c r="J125" s="110" t="s">
        <v>94</v>
      </c>
      <c r="K125" s="111" t="s">
        <v>112</v>
      </c>
      <c r="L125" s="107"/>
      <c r="M125" s="58" t="s">
        <v>1</v>
      </c>
      <c r="N125" s="59" t="s">
        <v>42</v>
      </c>
      <c r="O125" s="59" t="s">
        <v>113</v>
      </c>
      <c r="P125" s="59" t="s">
        <v>114</v>
      </c>
      <c r="Q125" s="59" t="s">
        <v>115</v>
      </c>
      <c r="R125" s="59" t="s">
        <v>116</v>
      </c>
      <c r="S125" s="59" t="s">
        <v>117</v>
      </c>
      <c r="T125" s="60" t="s">
        <v>118</v>
      </c>
    </row>
    <row r="126" spans="2:63" s="1" customFormat="1" ht="22.9" customHeight="1">
      <c r="B126" s="31"/>
      <c r="C126" s="63" t="s">
        <v>119</v>
      </c>
      <c r="J126" s="112">
        <f>BK126</f>
        <v>0</v>
      </c>
      <c r="L126" s="31"/>
      <c r="M126" s="61"/>
      <c r="N126" s="52"/>
      <c r="O126" s="52"/>
      <c r="P126" s="113">
        <f>P127+P252</f>
        <v>0</v>
      </c>
      <c r="Q126" s="52"/>
      <c r="R126" s="113">
        <f>R127+R252</f>
        <v>33.02967623</v>
      </c>
      <c r="S126" s="52"/>
      <c r="T126" s="114">
        <f>T127+T252</f>
        <v>36.349000000000004</v>
      </c>
      <c r="AT126" s="15" t="s">
        <v>77</v>
      </c>
      <c r="AU126" s="15" t="s">
        <v>96</v>
      </c>
      <c r="BK126" s="115">
        <f>BK127+BK252</f>
        <v>0</v>
      </c>
    </row>
    <row r="127" spans="2:63" s="11" customFormat="1" ht="25.9" customHeight="1">
      <c r="B127" s="116"/>
      <c r="D127" s="117" t="s">
        <v>77</v>
      </c>
      <c r="E127" s="118" t="s">
        <v>120</v>
      </c>
      <c r="F127" s="118" t="s">
        <v>121</v>
      </c>
      <c r="I127" s="119"/>
      <c r="J127" s="120">
        <f>BK127</f>
        <v>0</v>
      </c>
      <c r="L127" s="116"/>
      <c r="M127" s="121"/>
      <c r="P127" s="122">
        <f>P128+P160+P164+P168+P178+P232+P241+P249</f>
        <v>0</v>
      </c>
      <c r="R127" s="122">
        <f>R128+R160+R164+R168+R178+R232+R241+R249</f>
        <v>33.02967623</v>
      </c>
      <c r="T127" s="123">
        <f>T128+T160+T164+T168+T178+T232+T241+T249</f>
        <v>36.349000000000004</v>
      </c>
      <c r="AR127" s="117" t="s">
        <v>86</v>
      </c>
      <c r="AT127" s="124" t="s">
        <v>77</v>
      </c>
      <c r="AU127" s="124" t="s">
        <v>78</v>
      </c>
      <c r="AY127" s="117" t="s">
        <v>122</v>
      </c>
      <c r="BK127" s="125">
        <f>BK128+BK160+BK164+BK168+BK178+BK232+BK241+BK249</f>
        <v>0</v>
      </c>
    </row>
    <row r="128" spans="2:63" s="11" customFormat="1" ht="22.9" customHeight="1">
      <c r="B128" s="116"/>
      <c r="D128" s="117" t="s">
        <v>77</v>
      </c>
      <c r="E128" s="126" t="s">
        <v>86</v>
      </c>
      <c r="F128" s="126" t="s">
        <v>123</v>
      </c>
      <c r="I128" s="119"/>
      <c r="J128" s="127">
        <f>BK128</f>
        <v>0</v>
      </c>
      <c r="L128" s="116"/>
      <c r="M128" s="121"/>
      <c r="P128" s="122">
        <f>SUM(P129:P159)</f>
        <v>0</v>
      </c>
      <c r="R128" s="122">
        <f>SUM(R129:R159)</f>
        <v>29.737312</v>
      </c>
      <c r="T128" s="123">
        <f>SUM(T129:T159)</f>
        <v>31.204</v>
      </c>
      <c r="AR128" s="117" t="s">
        <v>86</v>
      </c>
      <c r="AT128" s="124" t="s">
        <v>77</v>
      </c>
      <c r="AU128" s="124" t="s">
        <v>86</v>
      </c>
      <c r="AY128" s="117" t="s">
        <v>122</v>
      </c>
      <c r="BK128" s="125">
        <f>SUM(BK129:BK159)</f>
        <v>0</v>
      </c>
    </row>
    <row r="129" spans="2:65" s="1" customFormat="1" ht="24.2" customHeight="1">
      <c r="B129" s="128"/>
      <c r="C129" s="129" t="s">
        <v>86</v>
      </c>
      <c r="D129" s="129" t="s">
        <v>124</v>
      </c>
      <c r="E129" s="130" t="s">
        <v>125</v>
      </c>
      <c r="F129" s="131" t="s">
        <v>126</v>
      </c>
      <c r="G129" s="132" t="s">
        <v>127</v>
      </c>
      <c r="H129" s="133">
        <v>40</v>
      </c>
      <c r="I129" s="134"/>
      <c r="J129" s="135">
        <f>ROUND(I129*H129,2)</f>
        <v>0</v>
      </c>
      <c r="K129" s="136"/>
      <c r="L129" s="31"/>
      <c r="M129" s="137" t="s">
        <v>1</v>
      </c>
      <c r="N129" s="138" t="s">
        <v>43</v>
      </c>
      <c r="P129" s="139">
        <f>O129*H129</f>
        <v>0</v>
      </c>
      <c r="Q129" s="139">
        <v>0</v>
      </c>
      <c r="R129" s="139">
        <f>Q129*H129</f>
        <v>0</v>
      </c>
      <c r="S129" s="139">
        <v>0.58</v>
      </c>
      <c r="T129" s="140">
        <f>S129*H129</f>
        <v>23.2</v>
      </c>
      <c r="AR129" s="141" t="s">
        <v>128</v>
      </c>
      <c r="AT129" s="141" t="s">
        <v>124</v>
      </c>
      <c r="AU129" s="141" t="s">
        <v>88</v>
      </c>
      <c r="AY129" s="15" t="s">
        <v>122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5" t="s">
        <v>86</v>
      </c>
      <c r="BK129" s="142">
        <f>ROUND(I129*H129,2)</f>
        <v>0</v>
      </c>
      <c r="BL129" s="15" t="s">
        <v>128</v>
      </c>
      <c r="BM129" s="141" t="s">
        <v>129</v>
      </c>
    </row>
    <row r="130" spans="2:47" s="1" customFormat="1" ht="19.5">
      <c r="B130" s="31"/>
      <c r="D130" s="143" t="s">
        <v>130</v>
      </c>
      <c r="F130" s="144" t="s">
        <v>131</v>
      </c>
      <c r="I130" s="145"/>
      <c r="L130" s="31"/>
      <c r="M130" s="146"/>
      <c r="T130" s="55"/>
      <c r="AT130" s="15" t="s">
        <v>130</v>
      </c>
      <c r="AU130" s="15" t="s">
        <v>88</v>
      </c>
    </row>
    <row r="131" spans="2:65" s="1" customFormat="1" ht="16.5" customHeight="1">
      <c r="B131" s="128"/>
      <c r="C131" s="129" t="s">
        <v>88</v>
      </c>
      <c r="D131" s="129" t="s">
        <v>124</v>
      </c>
      <c r="E131" s="130" t="s">
        <v>132</v>
      </c>
      <c r="F131" s="131" t="s">
        <v>133</v>
      </c>
      <c r="G131" s="132" t="s">
        <v>127</v>
      </c>
      <c r="H131" s="133">
        <v>87</v>
      </c>
      <c r="I131" s="134"/>
      <c r="J131" s="135">
        <f>ROUND(I131*H131,2)</f>
        <v>0</v>
      </c>
      <c r="K131" s="136"/>
      <c r="L131" s="31"/>
      <c r="M131" s="137" t="s">
        <v>1</v>
      </c>
      <c r="N131" s="138" t="s">
        <v>43</v>
      </c>
      <c r="P131" s="139">
        <f>O131*H131</f>
        <v>0</v>
      </c>
      <c r="Q131" s="139">
        <v>6E-05</v>
      </c>
      <c r="R131" s="139">
        <f>Q131*H131</f>
        <v>0.00522</v>
      </c>
      <c r="S131" s="139">
        <v>0.092</v>
      </c>
      <c r="T131" s="140">
        <f>S131*H131</f>
        <v>8.004</v>
      </c>
      <c r="AR131" s="141" t="s">
        <v>128</v>
      </c>
      <c r="AT131" s="141" t="s">
        <v>124</v>
      </c>
      <c r="AU131" s="141" t="s">
        <v>88</v>
      </c>
      <c r="AY131" s="15" t="s">
        <v>122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5" t="s">
        <v>86</v>
      </c>
      <c r="BK131" s="142">
        <f>ROUND(I131*H131,2)</f>
        <v>0</v>
      </c>
      <c r="BL131" s="15" t="s">
        <v>128</v>
      </c>
      <c r="BM131" s="141" t="s">
        <v>134</v>
      </c>
    </row>
    <row r="132" spans="2:47" s="1" customFormat="1" ht="19.5">
      <c r="B132" s="31"/>
      <c r="D132" s="143" t="s">
        <v>130</v>
      </c>
      <c r="F132" s="144" t="s">
        <v>135</v>
      </c>
      <c r="I132" s="145"/>
      <c r="L132" s="31"/>
      <c r="M132" s="146"/>
      <c r="T132" s="55"/>
      <c r="AT132" s="15" t="s">
        <v>130</v>
      </c>
      <c r="AU132" s="15" t="s">
        <v>88</v>
      </c>
    </row>
    <row r="133" spans="2:65" s="1" customFormat="1" ht="24.2" customHeight="1">
      <c r="B133" s="128"/>
      <c r="C133" s="129" t="s">
        <v>136</v>
      </c>
      <c r="D133" s="129" t="s">
        <v>124</v>
      </c>
      <c r="E133" s="130" t="s">
        <v>137</v>
      </c>
      <c r="F133" s="131" t="s">
        <v>138</v>
      </c>
      <c r="G133" s="132" t="s">
        <v>139</v>
      </c>
      <c r="H133" s="133">
        <v>10</v>
      </c>
      <c r="I133" s="134"/>
      <c r="J133" s="135">
        <f>ROUND(I133*H133,2)</f>
        <v>0</v>
      </c>
      <c r="K133" s="136"/>
      <c r="L133" s="31"/>
      <c r="M133" s="137" t="s">
        <v>1</v>
      </c>
      <c r="N133" s="138" t="s">
        <v>43</v>
      </c>
      <c r="P133" s="139">
        <f>O133*H133</f>
        <v>0</v>
      </c>
      <c r="Q133" s="139">
        <v>0.0369</v>
      </c>
      <c r="R133" s="139">
        <f>Q133*H133</f>
        <v>0.369</v>
      </c>
      <c r="S133" s="139">
        <v>0</v>
      </c>
      <c r="T133" s="140">
        <f>S133*H133</f>
        <v>0</v>
      </c>
      <c r="AR133" s="141" t="s">
        <v>128</v>
      </c>
      <c r="AT133" s="141" t="s">
        <v>124</v>
      </c>
      <c r="AU133" s="141" t="s">
        <v>88</v>
      </c>
      <c r="AY133" s="15" t="s">
        <v>122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5" t="s">
        <v>86</v>
      </c>
      <c r="BK133" s="142">
        <f>ROUND(I133*H133,2)</f>
        <v>0</v>
      </c>
      <c r="BL133" s="15" t="s">
        <v>128</v>
      </c>
      <c r="BM133" s="141" t="s">
        <v>140</v>
      </c>
    </row>
    <row r="134" spans="2:65" s="1" customFormat="1" ht="37.9" customHeight="1">
      <c r="B134" s="128"/>
      <c r="C134" s="129" t="s">
        <v>128</v>
      </c>
      <c r="D134" s="129" t="s">
        <v>124</v>
      </c>
      <c r="E134" s="130" t="s">
        <v>141</v>
      </c>
      <c r="F134" s="131" t="s">
        <v>142</v>
      </c>
      <c r="G134" s="132" t="s">
        <v>143</v>
      </c>
      <c r="H134" s="133">
        <v>62.5</v>
      </c>
      <c r="I134" s="134"/>
      <c r="J134" s="135">
        <f>ROUND(I134*H134,2)</f>
        <v>0</v>
      </c>
      <c r="K134" s="136"/>
      <c r="L134" s="31"/>
      <c r="M134" s="137" t="s">
        <v>1</v>
      </c>
      <c r="N134" s="138" t="s">
        <v>43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128</v>
      </c>
      <c r="AT134" s="141" t="s">
        <v>124</v>
      </c>
      <c r="AU134" s="141" t="s">
        <v>88</v>
      </c>
      <c r="AY134" s="15" t="s">
        <v>122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5" t="s">
        <v>86</v>
      </c>
      <c r="BK134" s="142">
        <f>ROUND(I134*H134,2)</f>
        <v>0</v>
      </c>
      <c r="BL134" s="15" t="s">
        <v>128</v>
      </c>
      <c r="BM134" s="141" t="s">
        <v>144</v>
      </c>
    </row>
    <row r="135" spans="2:47" s="1" customFormat="1" ht="39">
      <c r="B135" s="31"/>
      <c r="D135" s="143" t="s">
        <v>130</v>
      </c>
      <c r="F135" s="144" t="s">
        <v>145</v>
      </c>
      <c r="I135" s="145"/>
      <c r="L135" s="31"/>
      <c r="M135" s="146"/>
      <c r="T135" s="55"/>
      <c r="AT135" s="15" t="s">
        <v>130</v>
      </c>
      <c r="AU135" s="15" t="s">
        <v>88</v>
      </c>
    </row>
    <row r="136" spans="2:65" s="1" customFormat="1" ht="33" customHeight="1">
      <c r="B136" s="128"/>
      <c r="C136" s="129" t="s">
        <v>146</v>
      </c>
      <c r="D136" s="129" t="s">
        <v>124</v>
      </c>
      <c r="E136" s="130" t="s">
        <v>147</v>
      </c>
      <c r="F136" s="131" t="s">
        <v>148</v>
      </c>
      <c r="G136" s="132" t="s">
        <v>143</v>
      </c>
      <c r="H136" s="133">
        <v>78.552</v>
      </c>
      <c r="I136" s="134"/>
      <c r="J136" s="135">
        <f>ROUND(I136*H136,2)</f>
        <v>0</v>
      </c>
      <c r="K136" s="136"/>
      <c r="L136" s="31"/>
      <c r="M136" s="137" t="s">
        <v>1</v>
      </c>
      <c r="N136" s="138" t="s">
        <v>43</v>
      </c>
      <c r="P136" s="139">
        <f>O136*H136</f>
        <v>0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41" t="s">
        <v>128</v>
      </c>
      <c r="AT136" s="141" t="s">
        <v>124</v>
      </c>
      <c r="AU136" s="141" t="s">
        <v>88</v>
      </c>
      <c r="AY136" s="15" t="s">
        <v>122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5" t="s">
        <v>86</v>
      </c>
      <c r="BK136" s="142">
        <f>ROUND(I136*H136,2)</f>
        <v>0</v>
      </c>
      <c r="BL136" s="15" t="s">
        <v>128</v>
      </c>
      <c r="BM136" s="141" t="s">
        <v>149</v>
      </c>
    </row>
    <row r="137" spans="2:51" s="12" customFormat="1" ht="11.25">
      <c r="B137" s="147"/>
      <c r="D137" s="143" t="s">
        <v>150</v>
      </c>
      <c r="E137" s="148" t="s">
        <v>1</v>
      </c>
      <c r="F137" s="149" t="s">
        <v>151</v>
      </c>
      <c r="H137" s="150">
        <v>78.552</v>
      </c>
      <c r="I137" s="151"/>
      <c r="L137" s="147"/>
      <c r="M137" s="152"/>
      <c r="T137" s="153"/>
      <c r="AT137" s="148" t="s">
        <v>150</v>
      </c>
      <c r="AU137" s="148" t="s">
        <v>88</v>
      </c>
      <c r="AV137" s="12" t="s">
        <v>88</v>
      </c>
      <c r="AW137" s="12" t="s">
        <v>35</v>
      </c>
      <c r="AX137" s="12" t="s">
        <v>86</v>
      </c>
      <c r="AY137" s="148" t="s">
        <v>122</v>
      </c>
    </row>
    <row r="138" spans="2:65" s="1" customFormat="1" ht="21.75" customHeight="1">
      <c r="B138" s="128"/>
      <c r="C138" s="129" t="s">
        <v>152</v>
      </c>
      <c r="D138" s="129" t="s">
        <v>124</v>
      </c>
      <c r="E138" s="130" t="s">
        <v>153</v>
      </c>
      <c r="F138" s="131" t="s">
        <v>154</v>
      </c>
      <c r="G138" s="132" t="s">
        <v>127</v>
      </c>
      <c r="H138" s="133">
        <v>193.8</v>
      </c>
      <c r="I138" s="134"/>
      <c r="J138" s="135">
        <f>ROUND(I138*H138,2)</f>
        <v>0</v>
      </c>
      <c r="K138" s="136"/>
      <c r="L138" s="31"/>
      <c r="M138" s="137" t="s">
        <v>1</v>
      </c>
      <c r="N138" s="138" t="s">
        <v>43</v>
      </c>
      <c r="P138" s="139">
        <f>O138*H138</f>
        <v>0</v>
      </c>
      <c r="Q138" s="139">
        <v>0.00084</v>
      </c>
      <c r="R138" s="139">
        <f>Q138*H138</f>
        <v>0.16279200000000002</v>
      </c>
      <c r="S138" s="139">
        <v>0</v>
      </c>
      <c r="T138" s="140">
        <f>S138*H138</f>
        <v>0</v>
      </c>
      <c r="AR138" s="141" t="s">
        <v>128</v>
      </c>
      <c r="AT138" s="141" t="s">
        <v>124</v>
      </c>
      <c r="AU138" s="141" t="s">
        <v>88</v>
      </c>
      <c r="AY138" s="15" t="s">
        <v>122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5" t="s">
        <v>86</v>
      </c>
      <c r="BK138" s="142">
        <f>ROUND(I138*H138,2)</f>
        <v>0</v>
      </c>
      <c r="BL138" s="15" t="s">
        <v>128</v>
      </c>
      <c r="BM138" s="141" t="s">
        <v>155</v>
      </c>
    </row>
    <row r="139" spans="2:65" s="1" customFormat="1" ht="24.2" customHeight="1">
      <c r="B139" s="128"/>
      <c r="C139" s="129" t="s">
        <v>156</v>
      </c>
      <c r="D139" s="129" t="s">
        <v>124</v>
      </c>
      <c r="E139" s="130" t="s">
        <v>157</v>
      </c>
      <c r="F139" s="131" t="s">
        <v>158</v>
      </c>
      <c r="G139" s="132" t="s">
        <v>127</v>
      </c>
      <c r="H139" s="133">
        <v>193.8</v>
      </c>
      <c r="I139" s="134"/>
      <c r="J139" s="135">
        <f>ROUND(I139*H139,2)</f>
        <v>0</v>
      </c>
      <c r="K139" s="136"/>
      <c r="L139" s="31"/>
      <c r="M139" s="137" t="s">
        <v>1</v>
      </c>
      <c r="N139" s="138" t="s">
        <v>43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128</v>
      </c>
      <c r="AT139" s="141" t="s">
        <v>124</v>
      </c>
      <c r="AU139" s="141" t="s">
        <v>88</v>
      </c>
      <c r="AY139" s="15" t="s">
        <v>122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5" t="s">
        <v>86</v>
      </c>
      <c r="BK139" s="142">
        <f>ROUND(I139*H139,2)</f>
        <v>0</v>
      </c>
      <c r="BL139" s="15" t="s">
        <v>128</v>
      </c>
      <c r="BM139" s="141" t="s">
        <v>159</v>
      </c>
    </row>
    <row r="140" spans="2:65" s="1" customFormat="1" ht="37.9" customHeight="1">
      <c r="B140" s="128"/>
      <c r="C140" s="129" t="s">
        <v>160</v>
      </c>
      <c r="D140" s="129" t="s">
        <v>124</v>
      </c>
      <c r="E140" s="130" t="s">
        <v>161</v>
      </c>
      <c r="F140" s="131" t="s">
        <v>162</v>
      </c>
      <c r="G140" s="132" t="s">
        <v>143</v>
      </c>
      <c r="H140" s="133">
        <v>128.125</v>
      </c>
      <c r="I140" s="134"/>
      <c r="J140" s="135">
        <f>ROUND(I140*H140,2)</f>
        <v>0</v>
      </c>
      <c r="K140" s="136"/>
      <c r="L140" s="31"/>
      <c r="M140" s="137" t="s">
        <v>1</v>
      </c>
      <c r="N140" s="138" t="s">
        <v>43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128</v>
      </c>
      <c r="AT140" s="141" t="s">
        <v>124</v>
      </c>
      <c r="AU140" s="141" t="s">
        <v>88</v>
      </c>
      <c r="AY140" s="15" t="s">
        <v>122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5" t="s">
        <v>86</v>
      </c>
      <c r="BK140" s="142">
        <f>ROUND(I140*H140,2)</f>
        <v>0</v>
      </c>
      <c r="BL140" s="15" t="s">
        <v>128</v>
      </c>
      <c r="BM140" s="141" t="s">
        <v>163</v>
      </c>
    </row>
    <row r="141" spans="2:51" s="12" customFormat="1" ht="11.25">
      <c r="B141" s="147"/>
      <c r="D141" s="143" t="s">
        <v>150</v>
      </c>
      <c r="E141" s="148" t="s">
        <v>1</v>
      </c>
      <c r="F141" s="149" t="s">
        <v>151</v>
      </c>
      <c r="H141" s="150">
        <v>78.552</v>
      </c>
      <c r="I141" s="151"/>
      <c r="L141" s="147"/>
      <c r="M141" s="152"/>
      <c r="T141" s="153"/>
      <c r="AT141" s="148" t="s">
        <v>150</v>
      </c>
      <c r="AU141" s="148" t="s">
        <v>88</v>
      </c>
      <c r="AV141" s="12" t="s">
        <v>88</v>
      </c>
      <c r="AW141" s="12" t="s">
        <v>35</v>
      </c>
      <c r="AX141" s="12" t="s">
        <v>78</v>
      </c>
      <c r="AY141" s="148" t="s">
        <v>122</v>
      </c>
    </row>
    <row r="142" spans="2:51" s="12" customFormat="1" ht="11.25">
      <c r="B142" s="147"/>
      <c r="D142" s="143" t="s">
        <v>150</v>
      </c>
      <c r="E142" s="148" t="s">
        <v>1</v>
      </c>
      <c r="F142" s="149" t="s">
        <v>164</v>
      </c>
      <c r="H142" s="150">
        <v>62.5</v>
      </c>
      <c r="I142" s="151"/>
      <c r="L142" s="147"/>
      <c r="M142" s="152"/>
      <c r="T142" s="153"/>
      <c r="AT142" s="148" t="s">
        <v>150</v>
      </c>
      <c r="AU142" s="148" t="s">
        <v>88</v>
      </c>
      <c r="AV142" s="12" t="s">
        <v>88</v>
      </c>
      <c r="AW142" s="12" t="s">
        <v>35</v>
      </c>
      <c r="AX142" s="12" t="s">
        <v>78</v>
      </c>
      <c r="AY142" s="148" t="s">
        <v>122</v>
      </c>
    </row>
    <row r="143" spans="2:51" s="12" customFormat="1" ht="11.25">
      <c r="B143" s="147"/>
      <c r="D143" s="143" t="s">
        <v>150</v>
      </c>
      <c r="E143" s="148" t="s">
        <v>1</v>
      </c>
      <c r="F143" s="149" t="s">
        <v>165</v>
      </c>
      <c r="H143" s="150">
        <v>-12.927</v>
      </c>
      <c r="I143" s="151"/>
      <c r="L143" s="147"/>
      <c r="M143" s="152"/>
      <c r="T143" s="153"/>
      <c r="AT143" s="148" t="s">
        <v>150</v>
      </c>
      <c r="AU143" s="148" t="s">
        <v>88</v>
      </c>
      <c r="AV143" s="12" t="s">
        <v>88</v>
      </c>
      <c r="AW143" s="12" t="s">
        <v>35</v>
      </c>
      <c r="AX143" s="12" t="s">
        <v>78</v>
      </c>
      <c r="AY143" s="148" t="s">
        <v>122</v>
      </c>
    </row>
    <row r="144" spans="2:51" s="13" customFormat="1" ht="11.25">
      <c r="B144" s="154"/>
      <c r="D144" s="143" t="s">
        <v>150</v>
      </c>
      <c r="E144" s="155" t="s">
        <v>1</v>
      </c>
      <c r="F144" s="156" t="s">
        <v>166</v>
      </c>
      <c r="H144" s="157">
        <v>128.12500000000003</v>
      </c>
      <c r="I144" s="158"/>
      <c r="L144" s="154"/>
      <c r="M144" s="159"/>
      <c r="T144" s="160"/>
      <c r="AT144" s="155" t="s">
        <v>150</v>
      </c>
      <c r="AU144" s="155" t="s">
        <v>88</v>
      </c>
      <c r="AV144" s="13" t="s">
        <v>128</v>
      </c>
      <c r="AW144" s="13" t="s">
        <v>35</v>
      </c>
      <c r="AX144" s="13" t="s">
        <v>86</v>
      </c>
      <c r="AY144" s="155" t="s">
        <v>122</v>
      </c>
    </row>
    <row r="145" spans="2:65" s="1" customFormat="1" ht="24.2" customHeight="1">
      <c r="B145" s="128"/>
      <c r="C145" s="129" t="s">
        <v>167</v>
      </c>
      <c r="D145" s="129" t="s">
        <v>124</v>
      </c>
      <c r="E145" s="130" t="s">
        <v>168</v>
      </c>
      <c r="F145" s="131" t="s">
        <v>169</v>
      </c>
      <c r="G145" s="132" t="s">
        <v>170</v>
      </c>
      <c r="H145" s="133">
        <v>230.625</v>
      </c>
      <c r="I145" s="134"/>
      <c r="J145" s="135">
        <f>ROUND(I145*H145,2)</f>
        <v>0</v>
      </c>
      <c r="K145" s="136"/>
      <c r="L145" s="31"/>
      <c r="M145" s="137" t="s">
        <v>1</v>
      </c>
      <c r="N145" s="138" t="s">
        <v>43</v>
      </c>
      <c r="P145" s="139">
        <f>O145*H145</f>
        <v>0</v>
      </c>
      <c r="Q145" s="139">
        <v>0</v>
      </c>
      <c r="R145" s="139">
        <f>Q145*H145</f>
        <v>0</v>
      </c>
      <c r="S145" s="139">
        <v>0</v>
      </c>
      <c r="T145" s="140">
        <f>S145*H145</f>
        <v>0</v>
      </c>
      <c r="AR145" s="141" t="s">
        <v>128</v>
      </c>
      <c r="AT145" s="141" t="s">
        <v>124</v>
      </c>
      <c r="AU145" s="141" t="s">
        <v>88</v>
      </c>
      <c r="AY145" s="15" t="s">
        <v>122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5" t="s">
        <v>86</v>
      </c>
      <c r="BK145" s="142">
        <f>ROUND(I145*H145,2)</f>
        <v>0</v>
      </c>
      <c r="BL145" s="15" t="s">
        <v>128</v>
      </c>
      <c r="BM145" s="141" t="s">
        <v>171</v>
      </c>
    </row>
    <row r="146" spans="2:51" s="12" customFormat="1" ht="11.25">
      <c r="B146" s="147"/>
      <c r="D146" s="143" t="s">
        <v>150</v>
      </c>
      <c r="E146" s="148" t="s">
        <v>1</v>
      </c>
      <c r="F146" s="149" t="s">
        <v>172</v>
      </c>
      <c r="H146" s="150">
        <v>230.625</v>
      </c>
      <c r="I146" s="151"/>
      <c r="L146" s="147"/>
      <c r="M146" s="152"/>
      <c r="T146" s="153"/>
      <c r="AT146" s="148" t="s">
        <v>150</v>
      </c>
      <c r="AU146" s="148" t="s">
        <v>88</v>
      </c>
      <c r="AV146" s="12" t="s">
        <v>88</v>
      </c>
      <c r="AW146" s="12" t="s">
        <v>35</v>
      </c>
      <c r="AX146" s="12" t="s">
        <v>86</v>
      </c>
      <c r="AY146" s="148" t="s">
        <v>122</v>
      </c>
    </row>
    <row r="147" spans="2:65" s="1" customFormat="1" ht="16.5" customHeight="1">
      <c r="B147" s="128"/>
      <c r="C147" s="129" t="s">
        <v>173</v>
      </c>
      <c r="D147" s="129" t="s">
        <v>124</v>
      </c>
      <c r="E147" s="130" t="s">
        <v>174</v>
      </c>
      <c r="F147" s="131" t="s">
        <v>175</v>
      </c>
      <c r="G147" s="132" t="s">
        <v>143</v>
      </c>
      <c r="H147" s="133">
        <v>128.125</v>
      </c>
      <c r="I147" s="134"/>
      <c r="J147" s="135">
        <f>ROUND(I147*H147,2)</f>
        <v>0</v>
      </c>
      <c r="K147" s="136"/>
      <c r="L147" s="31"/>
      <c r="M147" s="137" t="s">
        <v>1</v>
      </c>
      <c r="N147" s="138" t="s">
        <v>43</v>
      </c>
      <c r="P147" s="139">
        <f>O147*H147</f>
        <v>0</v>
      </c>
      <c r="Q147" s="139">
        <v>0</v>
      </c>
      <c r="R147" s="139">
        <f>Q147*H147</f>
        <v>0</v>
      </c>
      <c r="S147" s="139">
        <v>0</v>
      </c>
      <c r="T147" s="140">
        <f>S147*H147</f>
        <v>0</v>
      </c>
      <c r="AR147" s="141" t="s">
        <v>128</v>
      </c>
      <c r="AT147" s="141" t="s">
        <v>124</v>
      </c>
      <c r="AU147" s="141" t="s">
        <v>88</v>
      </c>
      <c r="AY147" s="15" t="s">
        <v>122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5" t="s">
        <v>86</v>
      </c>
      <c r="BK147" s="142">
        <f>ROUND(I147*H147,2)</f>
        <v>0</v>
      </c>
      <c r="BL147" s="15" t="s">
        <v>128</v>
      </c>
      <c r="BM147" s="141" t="s">
        <v>176</v>
      </c>
    </row>
    <row r="148" spans="2:65" s="1" customFormat="1" ht="24.2" customHeight="1">
      <c r="B148" s="128"/>
      <c r="C148" s="129" t="s">
        <v>177</v>
      </c>
      <c r="D148" s="129" t="s">
        <v>124</v>
      </c>
      <c r="E148" s="130" t="s">
        <v>178</v>
      </c>
      <c r="F148" s="131" t="s">
        <v>179</v>
      </c>
      <c r="G148" s="132" t="s">
        <v>143</v>
      </c>
      <c r="H148" s="133">
        <v>12.927</v>
      </c>
      <c r="I148" s="134"/>
      <c r="J148" s="135">
        <f>ROUND(I148*H148,2)</f>
        <v>0</v>
      </c>
      <c r="K148" s="136"/>
      <c r="L148" s="31"/>
      <c r="M148" s="137" t="s">
        <v>1</v>
      </c>
      <c r="N148" s="138" t="s">
        <v>43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AR148" s="141" t="s">
        <v>128</v>
      </c>
      <c r="AT148" s="141" t="s">
        <v>124</v>
      </c>
      <c r="AU148" s="141" t="s">
        <v>88</v>
      </c>
      <c r="AY148" s="15" t="s">
        <v>122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5" t="s">
        <v>86</v>
      </c>
      <c r="BK148" s="142">
        <f>ROUND(I148*H148,2)</f>
        <v>0</v>
      </c>
      <c r="BL148" s="15" t="s">
        <v>128</v>
      </c>
      <c r="BM148" s="141" t="s">
        <v>180</v>
      </c>
    </row>
    <row r="149" spans="2:47" s="1" customFormat="1" ht="19.5">
      <c r="B149" s="31"/>
      <c r="D149" s="143" t="s">
        <v>130</v>
      </c>
      <c r="F149" s="144" t="s">
        <v>181</v>
      </c>
      <c r="I149" s="145"/>
      <c r="L149" s="31"/>
      <c r="M149" s="146"/>
      <c r="T149" s="55"/>
      <c r="AT149" s="15" t="s">
        <v>130</v>
      </c>
      <c r="AU149" s="15" t="s">
        <v>88</v>
      </c>
    </row>
    <row r="150" spans="2:65" s="1" customFormat="1" ht="24.2" customHeight="1">
      <c r="B150" s="128"/>
      <c r="C150" s="129" t="s">
        <v>182</v>
      </c>
      <c r="D150" s="129" t="s">
        <v>124</v>
      </c>
      <c r="E150" s="130" t="s">
        <v>183</v>
      </c>
      <c r="F150" s="131" t="s">
        <v>184</v>
      </c>
      <c r="G150" s="132" t="s">
        <v>143</v>
      </c>
      <c r="H150" s="133">
        <v>14.6</v>
      </c>
      <c r="I150" s="134"/>
      <c r="J150" s="135">
        <f>ROUND(I150*H150,2)</f>
        <v>0</v>
      </c>
      <c r="K150" s="136"/>
      <c r="L150" s="31"/>
      <c r="M150" s="137" t="s">
        <v>1</v>
      </c>
      <c r="N150" s="138" t="s">
        <v>43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128</v>
      </c>
      <c r="AT150" s="141" t="s">
        <v>124</v>
      </c>
      <c r="AU150" s="141" t="s">
        <v>88</v>
      </c>
      <c r="AY150" s="15" t="s">
        <v>122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5" t="s">
        <v>86</v>
      </c>
      <c r="BK150" s="142">
        <f>ROUND(I150*H150,2)</f>
        <v>0</v>
      </c>
      <c r="BL150" s="15" t="s">
        <v>128</v>
      </c>
      <c r="BM150" s="141" t="s">
        <v>185</v>
      </c>
    </row>
    <row r="151" spans="2:47" s="1" customFormat="1" ht="19.5">
      <c r="B151" s="31"/>
      <c r="D151" s="143" t="s">
        <v>130</v>
      </c>
      <c r="F151" s="144" t="s">
        <v>186</v>
      </c>
      <c r="I151" s="145"/>
      <c r="L151" s="31"/>
      <c r="M151" s="146"/>
      <c r="T151" s="55"/>
      <c r="AT151" s="15" t="s">
        <v>130</v>
      </c>
      <c r="AU151" s="15" t="s">
        <v>88</v>
      </c>
    </row>
    <row r="152" spans="2:65" s="1" customFormat="1" ht="16.5" customHeight="1">
      <c r="B152" s="128"/>
      <c r="C152" s="161" t="s">
        <v>187</v>
      </c>
      <c r="D152" s="161" t="s">
        <v>188</v>
      </c>
      <c r="E152" s="162" t="s">
        <v>189</v>
      </c>
      <c r="F152" s="163" t="s">
        <v>190</v>
      </c>
      <c r="G152" s="164" t="s">
        <v>170</v>
      </c>
      <c r="H152" s="165">
        <v>29.2</v>
      </c>
      <c r="I152" s="166"/>
      <c r="J152" s="167">
        <f>ROUND(I152*H152,2)</f>
        <v>0</v>
      </c>
      <c r="K152" s="168"/>
      <c r="L152" s="169"/>
      <c r="M152" s="170" t="s">
        <v>1</v>
      </c>
      <c r="N152" s="171" t="s">
        <v>43</v>
      </c>
      <c r="P152" s="139">
        <f>O152*H152</f>
        <v>0</v>
      </c>
      <c r="Q152" s="139">
        <v>1</v>
      </c>
      <c r="R152" s="139">
        <f>Q152*H152</f>
        <v>29.2</v>
      </c>
      <c r="S152" s="139">
        <v>0</v>
      </c>
      <c r="T152" s="140">
        <f>S152*H152</f>
        <v>0</v>
      </c>
      <c r="AR152" s="141" t="s">
        <v>160</v>
      </c>
      <c r="AT152" s="141" t="s">
        <v>188</v>
      </c>
      <c r="AU152" s="141" t="s">
        <v>88</v>
      </c>
      <c r="AY152" s="15" t="s">
        <v>122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5" t="s">
        <v>86</v>
      </c>
      <c r="BK152" s="142">
        <f>ROUND(I152*H152,2)</f>
        <v>0</v>
      </c>
      <c r="BL152" s="15" t="s">
        <v>128</v>
      </c>
      <c r="BM152" s="141" t="s">
        <v>191</v>
      </c>
    </row>
    <row r="153" spans="2:51" s="12" customFormat="1" ht="11.25">
      <c r="B153" s="147"/>
      <c r="D153" s="143" t="s">
        <v>150</v>
      </c>
      <c r="F153" s="149" t="s">
        <v>192</v>
      </c>
      <c r="H153" s="150">
        <v>29.2</v>
      </c>
      <c r="I153" s="151"/>
      <c r="L153" s="147"/>
      <c r="M153" s="152"/>
      <c r="T153" s="153"/>
      <c r="AT153" s="148" t="s">
        <v>150</v>
      </c>
      <c r="AU153" s="148" t="s">
        <v>88</v>
      </c>
      <c r="AV153" s="12" t="s">
        <v>88</v>
      </c>
      <c r="AW153" s="12" t="s">
        <v>3</v>
      </c>
      <c r="AX153" s="12" t="s">
        <v>86</v>
      </c>
      <c r="AY153" s="148" t="s">
        <v>122</v>
      </c>
    </row>
    <row r="154" spans="2:65" s="1" customFormat="1" ht="24.2" customHeight="1">
      <c r="B154" s="128"/>
      <c r="C154" s="129" t="s">
        <v>193</v>
      </c>
      <c r="D154" s="129" t="s">
        <v>124</v>
      </c>
      <c r="E154" s="130" t="s">
        <v>194</v>
      </c>
      <c r="F154" s="131" t="s">
        <v>195</v>
      </c>
      <c r="G154" s="132" t="s">
        <v>127</v>
      </c>
      <c r="H154" s="133">
        <v>10</v>
      </c>
      <c r="I154" s="134"/>
      <c r="J154" s="135">
        <f>ROUND(I154*H154,2)</f>
        <v>0</v>
      </c>
      <c r="K154" s="136"/>
      <c r="L154" s="31"/>
      <c r="M154" s="137" t="s">
        <v>1</v>
      </c>
      <c r="N154" s="138" t="s">
        <v>43</v>
      </c>
      <c r="P154" s="139">
        <f>O154*H154</f>
        <v>0</v>
      </c>
      <c r="Q154" s="139">
        <v>0</v>
      </c>
      <c r="R154" s="139">
        <f>Q154*H154</f>
        <v>0</v>
      </c>
      <c r="S154" s="139">
        <v>0</v>
      </c>
      <c r="T154" s="140">
        <f>S154*H154</f>
        <v>0</v>
      </c>
      <c r="AR154" s="141" t="s">
        <v>128</v>
      </c>
      <c r="AT154" s="141" t="s">
        <v>124</v>
      </c>
      <c r="AU154" s="141" t="s">
        <v>88</v>
      </c>
      <c r="AY154" s="15" t="s">
        <v>122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5" t="s">
        <v>86</v>
      </c>
      <c r="BK154" s="142">
        <f>ROUND(I154*H154,2)</f>
        <v>0</v>
      </c>
      <c r="BL154" s="15" t="s">
        <v>128</v>
      </c>
      <c r="BM154" s="141" t="s">
        <v>196</v>
      </c>
    </row>
    <row r="155" spans="2:47" s="1" customFormat="1" ht="19.5">
      <c r="B155" s="31"/>
      <c r="D155" s="143" t="s">
        <v>130</v>
      </c>
      <c r="F155" s="144" t="s">
        <v>197</v>
      </c>
      <c r="I155" s="145"/>
      <c r="L155" s="31"/>
      <c r="M155" s="146"/>
      <c r="T155" s="55"/>
      <c r="AT155" s="15" t="s">
        <v>130</v>
      </c>
      <c r="AU155" s="15" t="s">
        <v>88</v>
      </c>
    </row>
    <row r="156" spans="2:65" s="1" customFormat="1" ht="24.2" customHeight="1">
      <c r="B156" s="128"/>
      <c r="C156" s="129" t="s">
        <v>8</v>
      </c>
      <c r="D156" s="129" t="s">
        <v>124</v>
      </c>
      <c r="E156" s="130" t="s">
        <v>198</v>
      </c>
      <c r="F156" s="131" t="s">
        <v>199</v>
      </c>
      <c r="G156" s="132" t="s">
        <v>127</v>
      </c>
      <c r="H156" s="133">
        <v>10</v>
      </c>
      <c r="I156" s="134"/>
      <c r="J156" s="135">
        <f>ROUND(I156*H156,2)</f>
        <v>0</v>
      </c>
      <c r="K156" s="136"/>
      <c r="L156" s="31"/>
      <c r="M156" s="137" t="s">
        <v>1</v>
      </c>
      <c r="N156" s="138" t="s">
        <v>43</v>
      </c>
      <c r="P156" s="139">
        <f>O156*H156</f>
        <v>0</v>
      </c>
      <c r="Q156" s="139">
        <v>0</v>
      </c>
      <c r="R156" s="139">
        <f>Q156*H156</f>
        <v>0</v>
      </c>
      <c r="S156" s="139">
        <v>0</v>
      </c>
      <c r="T156" s="140">
        <f>S156*H156</f>
        <v>0</v>
      </c>
      <c r="AR156" s="141" t="s">
        <v>128</v>
      </c>
      <c r="AT156" s="141" t="s">
        <v>124</v>
      </c>
      <c r="AU156" s="141" t="s">
        <v>88</v>
      </c>
      <c r="AY156" s="15" t="s">
        <v>122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5" t="s">
        <v>86</v>
      </c>
      <c r="BK156" s="142">
        <f>ROUND(I156*H156,2)</f>
        <v>0</v>
      </c>
      <c r="BL156" s="15" t="s">
        <v>128</v>
      </c>
      <c r="BM156" s="141" t="s">
        <v>200</v>
      </c>
    </row>
    <row r="157" spans="2:47" s="1" customFormat="1" ht="19.5">
      <c r="B157" s="31"/>
      <c r="D157" s="143" t="s">
        <v>130</v>
      </c>
      <c r="F157" s="144" t="s">
        <v>201</v>
      </c>
      <c r="I157" s="145"/>
      <c r="L157" s="31"/>
      <c r="M157" s="146"/>
      <c r="T157" s="55"/>
      <c r="AT157" s="15" t="s">
        <v>130</v>
      </c>
      <c r="AU157" s="15" t="s">
        <v>88</v>
      </c>
    </row>
    <row r="158" spans="2:65" s="1" customFormat="1" ht="16.5" customHeight="1">
      <c r="B158" s="128"/>
      <c r="C158" s="161" t="s">
        <v>202</v>
      </c>
      <c r="D158" s="161" t="s">
        <v>188</v>
      </c>
      <c r="E158" s="162" t="s">
        <v>203</v>
      </c>
      <c r="F158" s="163" t="s">
        <v>204</v>
      </c>
      <c r="G158" s="164" t="s">
        <v>205</v>
      </c>
      <c r="H158" s="165">
        <v>0.3</v>
      </c>
      <c r="I158" s="166"/>
      <c r="J158" s="167">
        <f>ROUND(I158*H158,2)</f>
        <v>0</v>
      </c>
      <c r="K158" s="168"/>
      <c r="L158" s="169"/>
      <c r="M158" s="170" t="s">
        <v>1</v>
      </c>
      <c r="N158" s="171" t="s">
        <v>43</v>
      </c>
      <c r="P158" s="139">
        <f>O158*H158</f>
        <v>0</v>
      </c>
      <c r="Q158" s="139">
        <v>0.001</v>
      </c>
      <c r="R158" s="139">
        <f>Q158*H158</f>
        <v>0.0003</v>
      </c>
      <c r="S158" s="139">
        <v>0</v>
      </c>
      <c r="T158" s="140">
        <f>S158*H158</f>
        <v>0</v>
      </c>
      <c r="AR158" s="141" t="s">
        <v>160</v>
      </c>
      <c r="AT158" s="141" t="s">
        <v>188</v>
      </c>
      <c r="AU158" s="141" t="s">
        <v>88</v>
      </c>
      <c r="AY158" s="15" t="s">
        <v>122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5" t="s">
        <v>86</v>
      </c>
      <c r="BK158" s="142">
        <f>ROUND(I158*H158,2)</f>
        <v>0</v>
      </c>
      <c r="BL158" s="15" t="s">
        <v>128</v>
      </c>
      <c r="BM158" s="141" t="s">
        <v>206</v>
      </c>
    </row>
    <row r="159" spans="2:51" s="12" customFormat="1" ht="11.25">
      <c r="B159" s="147"/>
      <c r="D159" s="143" t="s">
        <v>150</v>
      </c>
      <c r="F159" s="149" t="s">
        <v>207</v>
      </c>
      <c r="H159" s="150">
        <v>0.3</v>
      </c>
      <c r="I159" s="151"/>
      <c r="L159" s="147"/>
      <c r="M159" s="152"/>
      <c r="T159" s="153"/>
      <c r="AT159" s="148" t="s">
        <v>150</v>
      </c>
      <c r="AU159" s="148" t="s">
        <v>88</v>
      </c>
      <c r="AV159" s="12" t="s">
        <v>88</v>
      </c>
      <c r="AW159" s="12" t="s">
        <v>3</v>
      </c>
      <c r="AX159" s="12" t="s">
        <v>86</v>
      </c>
      <c r="AY159" s="148" t="s">
        <v>122</v>
      </c>
    </row>
    <row r="160" spans="2:63" s="11" customFormat="1" ht="22.9" customHeight="1">
      <c r="B160" s="116"/>
      <c r="D160" s="117" t="s">
        <v>77</v>
      </c>
      <c r="E160" s="126" t="s">
        <v>88</v>
      </c>
      <c r="F160" s="126" t="s">
        <v>208</v>
      </c>
      <c r="I160" s="119"/>
      <c r="J160" s="127">
        <f>BK160</f>
        <v>0</v>
      </c>
      <c r="L160" s="116"/>
      <c r="M160" s="121"/>
      <c r="P160" s="122">
        <f>SUM(P161:P163)</f>
        <v>0</v>
      </c>
      <c r="R160" s="122">
        <f>SUM(R161:R163)</f>
        <v>2.5744242299999995</v>
      </c>
      <c r="T160" s="123">
        <f>SUM(T161:T163)</f>
        <v>0</v>
      </c>
      <c r="AR160" s="117" t="s">
        <v>86</v>
      </c>
      <c r="AT160" s="124" t="s">
        <v>77</v>
      </c>
      <c r="AU160" s="124" t="s">
        <v>86</v>
      </c>
      <c r="AY160" s="117" t="s">
        <v>122</v>
      </c>
      <c r="BK160" s="125">
        <f>SUM(BK161:BK163)</f>
        <v>0</v>
      </c>
    </row>
    <row r="161" spans="2:65" s="1" customFormat="1" ht="16.5" customHeight="1">
      <c r="B161" s="128"/>
      <c r="C161" s="129" t="s">
        <v>209</v>
      </c>
      <c r="D161" s="129" t="s">
        <v>124</v>
      </c>
      <c r="E161" s="130" t="s">
        <v>210</v>
      </c>
      <c r="F161" s="131" t="s">
        <v>211</v>
      </c>
      <c r="G161" s="132" t="s">
        <v>143</v>
      </c>
      <c r="H161" s="133">
        <v>1.029</v>
      </c>
      <c r="I161" s="134"/>
      <c r="J161" s="135">
        <f>ROUND(I161*H161,2)</f>
        <v>0</v>
      </c>
      <c r="K161" s="136"/>
      <c r="L161" s="31"/>
      <c r="M161" s="137" t="s">
        <v>1</v>
      </c>
      <c r="N161" s="138" t="s">
        <v>43</v>
      </c>
      <c r="P161" s="139">
        <f>O161*H161</f>
        <v>0</v>
      </c>
      <c r="Q161" s="139">
        <v>2.50187</v>
      </c>
      <c r="R161" s="139">
        <f>Q161*H161</f>
        <v>2.5744242299999995</v>
      </c>
      <c r="S161" s="139">
        <v>0</v>
      </c>
      <c r="T161" s="140">
        <f>S161*H161</f>
        <v>0</v>
      </c>
      <c r="AR161" s="141" t="s">
        <v>128</v>
      </c>
      <c r="AT161" s="141" t="s">
        <v>124</v>
      </c>
      <c r="AU161" s="141" t="s">
        <v>88</v>
      </c>
      <c r="AY161" s="15" t="s">
        <v>122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5" t="s">
        <v>86</v>
      </c>
      <c r="BK161" s="142">
        <f>ROUND(I161*H161,2)</f>
        <v>0</v>
      </c>
      <c r="BL161" s="15" t="s">
        <v>128</v>
      </c>
      <c r="BM161" s="141" t="s">
        <v>212</v>
      </c>
    </row>
    <row r="162" spans="2:47" s="1" customFormat="1" ht="19.5">
      <c r="B162" s="31"/>
      <c r="D162" s="143" t="s">
        <v>130</v>
      </c>
      <c r="F162" s="144" t="s">
        <v>213</v>
      </c>
      <c r="I162" s="145"/>
      <c r="L162" s="31"/>
      <c r="M162" s="146"/>
      <c r="T162" s="55"/>
      <c r="AT162" s="15" t="s">
        <v>130</v>
      </c>
      <c r="AU162" s="15" t="s">
        <v>88</v>
      </c>
    </row>
    <row r="163" spans="2:51" s="12" customFormat="1" ht="11.25">
      <c r="B163" s="147"/>
      <c r="D163" s="143" t="s">
        <v>150</v>
      </c>
      <c r="E163" s="148" t="s">
        <v>1</v>
      </c>
      <c r="F163" s="149" t="s">
        <v>214</v>
      </c>
      <c r="H163" s="150">
        <v>1.029</v>
      </c>
      <c r="I163" s="151"/>
      <c r="L163" s="147"/>
      <c r="M163" s="152"/>
      <c r="T163" s="153"/>
      <c r="AT163" s="148" t="s">
        <v>150</v>
      </c>
      <c r="AU163" s="148" t="s">
        <v>88</v>
      </c>
      <c r="AV163" s="12" t="s">
        <v>88</v>
      </c>
      <c r="AW163" s="12" t="s">
        <v>35</v>
      </c>
      <c r="AX163" s="12" t="s">
        <v>86</v>
      </c>
      <c r="AY163" s="148" t="s">
        <v>122</v>
      </c>
    </row>
    <row r="164" spans="2:63" s="11" customFormat="1" ht="22.9" customHeight="1">
      <c r="B164" s="116"/>
      <c r="D164" s="117" t="s">
        <v>77</v>
      </c>
      <c r="E164" s="126" t="s">
        <v>128</v>
      </c>
      <c r="F164" s="126" t="s">
        <v>215</v>
      </c>
      <c r="I164" s="119"/>
      <c r="J164" s="127">
        <f>BK164</f>
        <v>0</v>
      </c>
      <c r="L164" s="116"/>
      <c r="M164" s="121"/>
      <c r="P164" s="122">
        <f>SUM(P165:P167)</f>
        <v>0</v>
      </c>
      <c r="R164" s="122">
        <f>SUM(R165:R167)</f>
        <v>0</v>
      </c>
      <c r="T164" s="123">
        <f>SUM(T165:T167)</f>
        <v>0</v>
      </c>
      <c r="AR164" s="117" t="s">
        <v>86</v>
      </c>
      <c r="AT164" s="124" t="s">
        <v>77</v>
      </c>
      <c r="AU164" s="124" t="s">
        <v>86</v>
      </c>
      <c r="AY164" s="117" t="s">
        <v>122</v>
      </c>
      <c r="BK164" s="125">
        <f>SUM(BK165:BK167)</f>
        <v>0</v>
      </c>
    </row>
    <row r="165" spans="2:65" s="1" customFormat="1" ht="24.2" customHeight="1">
      <c r="B165" s="128"/>
      <c r="C165" s="129" t="s">
        <v>216</v>
      </c>
      <c r="D165" s="129" t="s">
        <v>124</v>
      </c>
      <c r="E165" s="130" t="s">
        <v>217</v>
      </c>
      <c r="F165" s="131" t="s">
        <v>218</v>
      </c>
      <c r="G165" s="132" t="s">
        <v>143</v>
      </c>
      <c r="H165" s="133">
        <v>5.1</v>
      </c>
      <c r="I165" s="134"/>
      <c r="J165" s="135">
        <f>ROUND(I165*H165,2)</f>
        <v>0</v>
      </c>
      <c r="K165" s="136"/>
      <c r="L165" s="31"/>
      <c r="M165" s="137" t="s">
        <v>1</v>
      </c>
      <c r="N165" s="138" t="s">
        <v>43</v>
      </c>
      <c r="P165" s="139">
        <f>O165*H165</f>
        <v>0</v>
      </c>
      <c r="Q165" s="139">
        <v>0</v>
      </c>
      <c r="R165" s="139">
        <f>Q165*H165</f>
        <v>0</v>
      </c>
      <c r="S165" s="139">
        <v>0</v>
      </c>
      <c r="T165" s="140">
        <f>S165*H165</f>
        <v>0</v>
      </c>
      <c r="AR165" s="141" t="s">
        <v>128</v>
      </c>
      <c r="AT165" s="141" t="s">
        <v>124</v>
      </c>
      <c r="AU165" s="141" t="s">
        <v>88</v>
      </c>
      <c r="AY165" s="15" t="s">
        <v>122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5" t="s">
        <v>86</v>
      </c>
      <c r="BK165" s="142">
        <f>ROUND(I165*H165,2)</f>
        <v>0</v>
      </c>
      <c r="BL165" s="15" t="s">
        <v>128</v>
      </c>
      <c r="BM165" s="141" t="s">
        <v>219</v>
      </c>
    </row>
    <row r="166" spans="2:65" s="1" customFormat="1" ht="16.5" customHeight="1">
      <c r="B166" s="128"/>
      <c r="C166" s="129" t="s">
        <v>220</v>
      </c>
      <c r="D166" s="129" t="s">
        <v>124</v>
      </c>
      <c r="E166" s="130" t="s">
        <v>221</v>
      </c>
      <c r="F166" s="131" t="s">
        <v>222</v>
      </c>
      <c r="G166" s="132" t="s">
        <v>127</v>
      </c>
      <c r="H166" s="133">
        <v>39.682</v>
      </c>
      <c r="I166" s="134"/>
      <c r="J166" s="135">
        <f>ROUND(I166*H166,2)</f>
        <v>0</v>
      </c>
      <c r="K166" s="136"/>
      <c r="L166" s="31"/>
      <c r="M166" s="137" t="s">
        <v>1</v>
      </c>
      <c r="N166" s="138" t="s">
        <v>43</v>
      </c>
      <c r="P166" s="139">
        <f>O166*H166</f>
        <v>0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128</v>
      </c>
      <c r="AT166" s="141" t="s">
        <v>124</v>
      </c>
      <c r="AU166" s="141" t="s">
        <v>88</v>
      </c>
      <c r="AY166" s="15" t="s">
        <v>122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5" t="s">
        <v>86</v>
      </c>
      <c r="BK166" s="142">
        <f>ROUND(I166*H166,2)</f>
        <v>0</v>
      </c>
      <c r="BL166" s="15" t="s">
        <v>128</v>
      </c>
      <c r="BM166" s="141" t="s">
        <v>223</v>
      </c>
    </row>
    <row r="167" spans="2:47" s="1" customFormat="1" ht="19.5">
      <c r="B167" s="31"/>
      <c r="D167" s="143" t="s">
        <v>130</v>
      </c>
      <c r="F167" s="144" t="s">
        <v>224</v>
      </c>
      <c r="I167" s="145"/>
      <c r="L167" s="31"/>
      <c r="M167" s="146"/>
      <c r="T167" s="55"/>
      <c r="AT167" s="15" t="s">
        <v>130</v>
      </c>
      <c r="AU167" s="15" t="s">
        <v>88</v>
      </c>
    </row>
    <row r="168" spans="2:63" s="11" customFormat="1" ht="22.9" customHeight="1">
      <c r="B168" s="116"/>
      <c r="D168" s="117" t="s">
        <v>77</v>
      </c>
      <c r="E168" s="126" t="s">
        <v>146</v>
      </c>
      <c r="F168" s="126" t="s">
        <v>225</v>
      </c>
      <c r="I168" s="119"/>
      <c r="J168" s="127">
        <f>BK168</f>
        <v>0</v>
      </c>
      <c r="L168" s="116"/>
      <c r="M168" s="121"/>
      <c r="P168" s="122">
        <f>SUM(P169:P177)</f>
        <v>0</v>
      </c>
      <c r="R168" s="122">
        <f>SUM(R169:R177)</f>
        <v>0</v>
      </c>
      <c r="T168" s="123">
        <f>SUM(T169:T177)</f>
        <v>0</v>
      </c>
      <c r="AR168" s="117" t="s">
        <v>86</v>
      </c>
      <c r="AT168" s="124" t="s">
        <v>77</v>
      </c>
      <c r="AU168" s="124" t="s">
        <v>86</v>
      </c>
      <c r="AY168" s="117" t="s">
        <v>122</v>
      </c>
      <c r="BK168" s="125">
        <f>SUM(BK169:BK177)</f>
        <v>0</v>
      </c>
    </row>
    <row r="169" spans="2:65" s="1" customFormat="1" ht="24.2" customHeight="1">
      <c r="B169" s="128"/>
      <c r="C169" s="129" t="s">
        <v>226</v>
      </c>
      <c r="D169" s="129" t="s">
        <v>124</v>
      </c>
      <c r="E169" s="130" t="s">
        <v>227</v>
      </c>
      <c r="F169" s="131" t="s">
        <v>228</v>
      </c>
      <c r="G169" s="132" t="s">
        <v>127</v>
      </c>
      <c r="H169" s="133">
        <v>40</v>
      </c>
      <c r="I169" s="134"/>
      <c r="J169" s="135">
        <f>ROUND(I169*H169,2)</f>
        <v>0</v>
      </c>
      <c r="K169" s="136"/>
      <c r="L169" s="31"/>
      <c r="M169" s="137" t="s">
        <v>1</v>
      </c>
      <c r="N169" s="138" t="s">
        <v>43</v>
      </c>
      <c r="P169" s="139">
        <f>O169*H169</f>
        <v>0</v>
      </c>
      <c r="Q169" s="139">
        <v>0</v>
      </c>
      <c r="R169" s="139">
        <f>Q169*H169</f>
        <v>0</v>
      </c>
      <c r="S169" s="139">
        <v>0</v>
      </c>
      <c r="T169" s="140">
        <f>S169*H169</f>
        <v>0</v>
      </c>
      <c r="AR169" s="141" t="s">
        <v>128</v>
      </c>
      <c r="AT169" s="141" t="s">
        <v>124</v>
      </c>
      <c r="AU169" s="141" t="s">
        <v>88</v>
      </c>
      <c r="AY169" s="15" t="s">
        <v>122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5" t="s">
        <v>86</v>
      </c>
      <c r="BK169" s="142">
        <f>ROUND(I169*H169,2)</f>
        <v>0</v>
      </c>
      <c r="BL169" s="15" t="s">
        <v>128</v>
      </c>
      <c r="BM169" s="141" t="s">
        <v>229</v>
      </c>
    </row>
    <row r="170" spans="2:65" s="1" customFormat="1" ht="24.2" customHeight="1">
      <c r="B170" s="128"/>
      <c r="C170" s="129" t="s">
        <v>7</v>
      </c>
      <c r="D170" s="129" t="s">
        <v>124</v>
      </c>
      <c r="E170" s="130" t="s">
        <v>230</v>
      </c>
      <c r="F170" s="131" t="s">
        <v>231</v>
      </c>
      <c r="G170" s="132" t="s">
        <v>127</v>
      </c>
      <c r="H170" s="133">
        <v>40</v>
      </c>
      <c r="I170" s="134"/>
      <c r="J170" s="135">
        <f>ROUND(I170*H170,2)</f>
        <v>0</v>
      </c>
      <c r="K170" s="136"/>
      <c r="L170" s="31"/>
      <c r="M170" s="137" t="s">
        <v>1</v>
      </c>
      <c r="N170" s="138" t="s">
        <v>43</v>
      </c>
      <c r="P170" s="139">
        <f>O170*H170</f>
        <v>0</v>
      </c>
      <c r="Q170" s="139">
        <v>0</v>
      </c>
      <c r="R170" s="139">
        <f>Q170*H170</f>
        <v>0</v>
      </c>
      <c r="S170" s="139">
        <v>0</v>
      </c>
      <c r="T170" s="140">
        <f>S170*H170</f>
        <v>0</v>
      </c>
      <c r="AR170" s="141" t="s">
        <v>128</v>
      </c>
      <c r="AT170" s="141" t="s">
        <v>124</v>
      </c>
      <c r="AU170" s="141" t="s">
        <v>88</v>
      </c>
      <c r="AY170" s="15" t="s">
        <v>122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5" t="s">
        <v>86</v>
      </c>
      <c r="BK170" s="142">
        <f>ROUND(I170*H170,2)</f>
        <v>0</v>
      </c>
      <c r="BL170" s="15" t="s">
        <v>128</v>
      </c>
      <c r="BM170" s="141" t="s">
        <v>232</v>
      </c>
    </row>
    <row r="171" spans="2:65" s="1" customFormat="1" ht="24.2" customHeight="1">
      <c r="B171" s="128"/>
      <c r="C171" s="129" t="s">
        <v>233</v>
      </c>
      <c r="D171" s="129" t="s">
        <v>124</v>
      </c>
      <c r="E171" s="130" t="s">
        <v>234</v>
      </c>
      <c r="F171" s="131" t="s">
        <v>235</v>
      </c>
      <c r="G171" s="132" t="s">
        <v>127</v>
      </c>
      <c r="H171" s="133">
        <v>40</v>
      </c>
      <c r="I171" s="134"/>
      <c r="J171" s="135">
        <f>ROUND(I171*H171,2)</f>
        <v>0</v>
      </c>
      <c r="K171" s="136"/>
      <c r="L171" s="31"/>
      <c r="M171" s="137" t="s">
        <v>1</v>
      </c>
      <c r="N171" s="138" t="s">
        <v>43</v>
      </c>
      <c r="P171" s="139">
        <f>O171*H171</f>
        <v>0</v>
      </c>
      <c r="Q171" s="139">
        <v>0</v>
      </c>
      <c r="R171" s="139">
        <f>Q171*H171</f>
        <v>0</v>
      </c>
      <c r="S171" s="139">
        <v>0</v>
      </c>
      <c r="T171" s="140">
        <f>S171*H171</f>
        <v>0</v>
      </c>
      <c r="AR171" s="141" t="s">
        <v>128</v>
      </c>
      <c r="AT171" s="141" t="s">
        <v>124</v>
      </c>
      <c r="AU171" s="141" t="s">
        <v>88</v>
      </c>
      <c r="AY171" s="15" t="s">
        <v>122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5" t="s">
        <v>86</v>
      </c>
      <c r="BK171" s="142">
        <f>ROUND(I171*H171,2)</f>
        <v>0</v>
      </c>
      <c r="BL171" s="15" t="s">
        <v>128</v>
      </c>
      <c r="BM171" s="141" t="s">
        <v>236</v>
      </c>
    </row>
    <row r="172" spans="2:65" s="1" customFormat="1" ht="24.2" customHeight="1">
      <c r="B172" s="128"/>
      <c r="C172" s="129" t="s">
        <v>237</v>
      </c>
      <c r="D172" s="129" t="s">
        <v>124</v>
      </c>
      <c r="E172" s="130" t="s">
        <v>238</v>
      </c>
      <c r="F172" s="131" t="s">
        <v>239</v>
      </c>
      <c r="G172" s="132" t="s">
        <v>127</v>
      </c>
      <c r="H172" s="133">
        <v>40</v>
      </c>
      <c r="I172" s="134"/>
      <c r="J172" s="135">
        <f>ROUND(I172*H172,2)</f>
        <v>0</v>
      </c>
      <c r="K172" s="136"/>
      <c r="L172" s="31"/>
      <c r="M172" s="137" t="s">
        <v>1</v>
      </c>
      <c r="N172" s="138" t="s">
        <v>43</v>
      </c>
      <c r="P172" s="139">
        <f>O172*H172</f>
        <v>0</v>
      </c>
      <c r="Q172" s="139">
        <v>0</v>
      </c>
      <c r="R172" s="139">
        <f>Q172*H172</f>
        <v>0</v>
      </c>
      <c r="S172" s="139">
        <v>0</v>
      </c>
      <c r="T172" s="140">
        <f>S172*H172</f>
        <v>0</v>
      </c>
      <c r="AR172" s="141" t="s">
        <v>128</v>
      </c>
      <c r="AT172" s="141" t="s">
        <v>124</v>
      </c>
      <c r="AU172" s="141" t="s">
        <v>88</v>
      </c>
      <c r="AY172" s="15" t="s">
        <v>122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5" t="s">
        <v>86</v>
      </c>
      <c r="BK172" s="142">
        <f>ROUND(I172*H172,2)</f>
        <v>0</v>
      </c>
      <c r="BL172" s="15" t="s">
        <v>128</v>
      </c>
      <c r="BM172" s="141" t="s">
        <v>240</v>
      </c>
    </row>
    <row r="173" spans="2:65" s="1" customFormat="1" ht="21.75" customHeight="1">
      <c r="B173" s="128"/>
      <c r="C173" s="129" t="s">
        <v>241</v>
      </c>
      <c r="D173" s="129" t="s">
        <v>124</v>
      </c>
      <c r="E173" s="130" t="s">
        <v>242</v>
      </c>
      <c r="F173" s="131" t="s">
        <v>243</v>
      </c>
      <c r="G173" s="132" t="s">
        <v>127</v>
      </c>
      <c r="H173" s="133">
        <v>80</v>
      </c>
      <c r="I173" s="134"/>
      <c r="J173" s="135">
        <f>ROUND(I173*H173,2)</f>
        <v>0</v>
      </c>
      <c r="K173" s="136"/>
      <c r="L173" s="31"/>
      <c r="M173" s="137" t="s">
        <v>1</v>
      </c>
      <c r="N173" s="138" t="s">
        <v>43</v>
      </c>
      <c r="P173" s="139">
        <f>O173*H173</f>
        <v>0</v>
      </c>
      <c r="Q173" s="139">
        <v>0</v>
      </c>
      <c r="R173" s="139">
        <f>Q173*H173</f>
        <v>0</v>
      </c>
      <c r="S173" s="139">
        <v>0</v>
      </c>
      <c r="T173" s="140">
        <f>S173*H173</f>
        <v>0</v>
      </c>
      <c r="AR173" s="141" t="s">
        <v>128</v>
      </c>
      <c r="AT173" s="141" t="s">
        <v>124</v>
      </c>
      <c r="AU173" s="141" t="s">
        <v>88</v>
      </c>
      <c r="AY173" s="15" t="s">
        <v>122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5" t="s">
        <v>86</v>
      </c>
      <c r="BK173" s="142">
        <f>ROUND(I173*H173,2)</f>
        <v>0</v>
      </c>
      <c r="BL173" s="15" t="s">
        <v>128</v>
      </c>
      <c r="BM173" s="141" t="s">
        <v>244</v>
      </c>
    </row>
    <row r="174" spans="2:51" s="12" customFormat="1" ht="11.25">
      <c r="B174" s="147"/>
      <c r="D174" s="143" t="s">
        <v>150</v>
      </c>
      <c r="E174" s="148" t="s">
        <v>1</v>
      </c>
      <c r="F174" s="149" t="s">
        <v>245</v>
      </c>
      <c r="H174" s="150">
        <v>80</v>
      </c>
      <c r="I174" s="151"/>
      <c r="L174" s="147"/>
      <c r="M174" s="152"/>
      <c r="T174" s="153"/>
      <c r="AT174" s="148" t="s">
        <v>150</v>
      </c>
      <c r="AU174" s="148" t="s">
        <v>88</v>
      </c>
      <c r="AV174" s="12" t="s">
        <v>88</v>
      </c>
      <c r="AW174" s="12" t="s">
        <v>35</v>
      </c>
      <c r="AX174" s="12" t="s">
        <v>86</v>
      </c>
      <c r="AY174" s="148" t="s">
        <v>122</v>
      </c>
    </row>
    <row r="175" spans="2:65" s="1" customFormat="1" ht="24.2" customHeight="1">
      <c r="B175" s="128"/>
      <c r="C175" s="129" t="s">
        <v>246</v>
      </c>
      <c r="D175" s="129" t="s">
        <v>124</v>
      </c>
      <c r="E175" s="130" t="s">
        <v>247</v>
      </c>
      <c r="F175" s="131" t="s">
        <v>248</v>
      </c>
      <c r="G175" s="132" t="s">
        <v>127</v>
      </c>
      <c r="H175" s="133">
        <v>87</v>
      </c>
      <c r="I175" s="134"/>
      <c r="J175" s="135">
        <f>ROUND(I175*H175,2)</f>
        <v>0</v>
      </c>
      <c r="K175" s="136"/>
      <c r="L175" s="31"/>
      <c r="M175" s="137" t="s">
        <v>1</v>
      </c>
      <c r="N175" s="138" t="s">
        <v>43</v>
      </c>
      <c r="P175" s="139">
        <f>O175*H175</f>
        <v>0</v>
      </c>
      <c r="Q175" s="139">
        <v>0</v>
      </c>
      <c r="R175" s="139">
        <f>Q175*H175</f>
        <v>0</v>
      </c>
      <c r="S175" s="139">
        <v>0</v>
      </c>
      <c r="T175" s="140">
        <f>S175*H175</f>
        <v>0</v>
      </c>
      <c r="AR175" s="141" t="s">
        <v>128</v>
      </c>
      <c r="AT175" s="141" t="s">
        <v>124</v>
      </c>
      <c r="AU175" s="141" t="s">
        <v>88</v>
      </c>
      <c r="AY175" s="15" t="s">
        <v>122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5" t="s">
        <v>86</v>
      </c>
      <c r="BK175" s="142">
        <f>ROUND(I175*H175,2)</f>
        <v>0</v>
      </c>
      <c r="BL175" s="15" t="s">
        <v>128</v>
      </c>
      <c r="BM175" s="141" t="s">
        <v>249</v>
      </c>
    </row>
    <row r="176" spans="2:47" s="1" customFormat="1" ht="19.5">
      <c r="B176" s="31"/>
      <c r="D176" s="143" t="s">
        <v>130</v>
      </c>
      <c r="F176" s="144" t="s">
        <v>250</v>
      </c>
      <c r="I176" s="145"/>
      <c r="L176" s="31"/>
      <c r="M176" s="146"/>
      <c r="T176" s="55"/>
      <c r="AT176" s="15" t="s">
        <v>130</v>
      </c>
      <c r="AU176" s="15" t="s">
        <v>88</v>
      </c>
    </row>
    <row r="177" spans="2:65" s="1" customFormat="1" ht="24.2" customHeight="1">
      <c r="B177" s="128"/>
      <c r="C177" s="129" t="s">
        <v>251</v>
      </c>
      <c r="D177" s="129" t="s">
        <v>124</v>
      </c>
      <c r="E177" s="130" t="s">
        <v>252</v>
      </c>
      <c r="F177" s="131" t="s">
        <v>253</v>
      </c>
      <c r="G177" s="132" t="s">
        <v>127</v>
      </c>
      <c r="H177" s="133">
        <v>40</v>
      </c>
      <c r="I177" s="134"/>
      <c r="J177" s="135">
        <f>ROUND(I177*H177,2)</f>
        <v>0</v>
      </c>
      <c r="K177" s="136"/>
      <c r="L177" s="31"/>
      <c r="M177" s="137" t="s">
        <v>1</v>
      </c>
      <c r="N177" s="138" t="s">
        <v>43</v>
      </c>
      <c r="P177" s="139">
        <f>O177*H177</f>
        <v>0</v>
      </c>
      <c r="Q177" s="139">
        <v>0</v>
      </c>
      <c r="R177" s="139">
        <f>Q177*H177</f>
        <v>0</v>
      </c>
      <c r="S177" s="139">
        <v>0</v>
      </c>
      <c r="T177" s="140">
        <f>S177*H177</f>
        <v>0</v>
      </c>
      <c r="AR177" s="141" t="s">
        <v>128</v>
      </c>
      <c r="AT177" s="141" t="s">
        <v>124</v>
      </c>
      <c r="AU177" s="141" t="s">
        <v>88</v>
      </c>
      <c r="AY177" s="15" t="s">
        <v>122</v>
      </c>
      <c r="BE177" s="142">
        <f>IF(N177="základní",J177,0)</f>
        <v>0</v>
      </c>
      <c r="BF177" s="142">
        <f>IF(N177="snížená",J177,0)</f>
        <v>0</v>
      </c>
      <c r="BG177" s="142">
        <f>IF(N177="zákl. přenesená",J177,0)</f>
        <v>0</v>
      </c>
      <c r="BH177" s="142">
        <f>IF(N177="sníž. přenesená",J177,0)</f>
        <v>0</v>
      </c>
      <c r="BI177" s="142">
        <f>IF(N177="nulová",J177,0)</f>
        <v>0</v>
      </c>
      <c r="BJ177" s="15" t="s">
        <v>86</v>
      </c>
      <c r="BK177" s="142">
        <f>ROUND(I177*H177,2)</f>
        <v>0</v>
      </c>
      <c r="BL177" s="15" t="s">
        <v>128</v>
      </c>
      <c r="BM177" s="141" t="s">
        <v>254</v>
      </c>
    </row>
    <row r="178" spans="2:63" s="11" customFormat="1" ht="22.9" customHeight="1">
      <c r="B178" s="116"/>
      <c r="D178" s="117" t="s">
        <v>77</v>
      </c>
      <c r="E178" s="126" t="s">
        <v>160</v>
      </c>
      <c r="F178" s="126" t="s">
        <v>255</v>
      </c>
      <c r="I178" s="119"/>
      <c r="J178" s="127">
        <f>BK178</f>
        <v>0</v>
      </c>
      <c r="L178" s="116"/>
      <c r="M178" s="121"/>
      <c r="P178" s="122">
        <f>SUM(P179:P231)</f>
        <v>0</v>
      </c>
      <c r="R178" s="122">
        <f>SUM(R179:R231)</f>
        <v>0.68974</v>
      </c>
      <c r="T178" s="123">
        <f>SUM(T179:T231)</f>
        <v>0</v>
      </c>
      <c r="AR178" s="117" t="s">
        <v>86</v>
      </c>
      <c r="AT178" s="124" t="s">
        <v>77</v>
      </c>
      <c r="AU178" s="124" t="s">
        <v>86</v>
      </c>
      <c r="AY178" s="117" t="s">
        <v>122</v>
      </c>
      <c r="BK178" s="125">
        <f>SUM(BK179:BK231)</f>
        <v>0</v>
      </c>
    </row>
    <row r="179" spans="2:65" s="1" customFormat="1" ht="21.75" customHeight="1">
      <c r="B179" s="128"/>
      <c r="C179" s="129" t="s">
        <v>256</v>
      </c>
      <c r="D179" s="129" t="s">
        <v>124</v>
      </c>
      <c r="E179" s="130" t="s">
        <v>257</v>
      </c>
      <c r="F179" s="131" t="s">
        <v>258</v>
      </c>
      <c r="G179" s="132" t="s">
        <v>259</v>
      </c>
      <c r="H179" s="133">
        <v>1</v>
      </c>
      <c r="I179" s="134"/>
      <c r="J179" s="135">
        <f aca="true" t="shared" si="0" ref="J179:J191">ROUND(I179*H179,2)</f>
        <v>0</v>
      </c>
      <c r="K179" s="136"/>
      <c r="L179" s="31"/>
      <c r="M179" s="137" t="s">
        <v>1</v>
      </c>
      <c r="N179" s="138" t="s">
        <v>43</v>
      </c>
      <c r="P179" s="139">
        <f aca="true" t="shared" si="1" ref="P179:P191">O179*H179</f>
        <v>0</v>
      </c>
      <c r="Q179" s="139">
        <v>0</v>
      </c>
      <c r="R179" s="139">
        <f aca="true" t="shared" si="2" ref="R179:R191">Q179*H179</f>
        <v>0</v>
      </c>
      <c r="S179" s="139">
        <v>0</v>
      </c>
      <c r="T179" s="140">
        <f aca="true" t="shared" si="3" ref="T179:T191">S179*H179</f>
        <v>0</v>
      </c>
      <c r="AR179" s="141" t="s">
        <v>128</v>
      </c>
      <c r="AT179" s="141" t="s">
        <v>124</v>
      </c>
      <c r="AU179" s="141" t="s">
        <v>88</v>
      </c>
      <c r="AY179" s="15" t="s">
        <v>122</v>
      </c>
      <c r="BE179" s="142">
        <f aca="true" t="shared" si="4" ref="BE179:BE191">IF(N179="základní",J179,0)</f>
        <v>0</v>
      </c>
      <c r="BF179" s="142">
        <f aca="true" t="shared" si="5" ref="BF179:BF191">IF(N179="snížená",J179,0)</f>
        <v>0</v>
      </c>
      <c r="BG179" s="142">
        <f aca="true" t="shared" si="6" ref="BG179:BG191">IF(N179="zákl. přenesená",J179,0)</f>
        <v>0</v>
      </c>
      <c r="BH179" s="142">
        <f aca="true" t="shared" si="7" ref="BH179:BH191">IF(N179="sníž. přenesená",J179,0)</f>
        <v>0</v>
      </c>
      <c r="BI179" s="142">
        <f aca="true" t="shared" si="8" ref="BI179:BI191">IF(N179="nulová",J179,0)</f>
        <v>0</v>
      </c>
      <c r="BJ179" s="15" t="s">
        <v>86</v>
      </c>
      <c r="BK179" s="142">
        <f aca="true" t="shared" si="9" ref="BK179:BK191">ROUND(I179*H179,2)</f>
        <v>0</v>
      </c>
      <c r="BL179" s="15" t="s">
        <v>128</v>
      </c>
      <c r="BM179" s="141" t="s">
        <v>260</v>
      </c>
    </row>
    <row r="180" spans="2:65" s="1" customFormat="1" ht="21.75" customHeight="1">
      <c r="B180" s="128"/>
      <c r="C180" s="161" t="s">
        <v>261</v>
      </c>
      <c r="D180" s="161" t="s">
        <v>188</v>
      </c>
      <c r="E180" s="162" t="s">
        <v>262</v>
      </c>
      <c r="F180" s="163" t="s">
        <v>263</v>
      </c>
      <c r="G180" s="164" t="s">
        <v>259</v>
      </c>
      <c r="H180" s="165">
        <v>1</v>
      </c>
      <c r="I180" s="166"/>
      <c r="J180" s="167">
        <f t="shared" si="0"/>
        <v>0</v>
      </c>
      <c r="K180" s="168"/>
      <c r="L180" s="169"/>
      <c r="M180" s="170" t="s">
        <v>1</v>
      </c>
      <c r="N180" s="171" t="s">
        <v>43</v>
      </c>
      <c r="P180" s="139">
        <f t="shared" si="1"/>
        <v>0</v>
      </c>
      <c r="Q180" s="139">
        <v>0.0168</v>
      </c>
      <c r="R180" s="139">
        <f t="shared" si="2"/>
        <v>0.0168</v>
      </c>
      <c r="S180" s="139">
        <v>0</v>
      </c>
      <c r="T180" s="140">
        <f t="shared" si="3"/>
        <v>0</v>
      </c>
      <c r="AR180" s="141" t="s">
        <v>160</v>
      </c>
      <c r="AT180" s="141" t="s">
        <v>188</v>
      </c>
      <c r="AU180" s="141" t="s">
        <v>88</v>
      </c>
      <c r="AY180" s="15" t="s">
        <v>122</v>
      </c>
      <c r="BE180" s="142">
        <f t="shared" si="4"/>
        <v>0</v>
      </c>
      <c r="BF180" s="142">
        <f t="shared" si="5"/>
        <v>0</v>
      </c>
      <c r="BG180" s="142">
        <f t="shared" si="6"/>
        <v>0</v>
      </c>
      <c r="BH180" s="142">
        <f t="shared" si="7"/>
        <v>0</v>
      </c>
      <c r="BI180" s="142">
        <f t="shared" si="8"/>
        <v>0</v>
      </c>
      <c r="BJ180" s="15" t="s">
        <v>86</v>
      </c>
      <c r="BK180" s="142">
        <f t="shared" si="9"/>
        <v>0</v>
      </c>
      <c r="BL180" s="15" t="s">
        <v>128</v>
      </c>
      <c r="BM180" s="141" t="s">
        <v>264</v>
      </c>
    </row>
    <row r="181" spans="2:65" s="1" customFormat="1" ht="24.2" customHeight="1">
      <c r="B181" s="128"/>
      <c r="C181" s="129" t="s">
        <v>265</v>
      </c>
      <c r="D181" s="129" t="s">
        <v>124</v>
      </c>
      <c r="E181" s="130" t="s">
        <v>266</v>
      </c>
      <c r="F181" s="131" t="s">
        <v>267</v>
      </c>
      <c r="G181" s="132" t="s">
        <v>259</v>
      </c>
      <c r="H181" s="133">
        <v>5</v>
      </c>
      <c r="I181" s="134"/>
      <c r="J181" s="135">
        <f t="shared" si="0"/>
        <v>0</v>
      </c>
      <c r="K181" s="136"/>
      <c r="L181" s="31"/>
      <c r="M181" s="137" t="s">
        <v>1</v>
      </c>
      <c r="N181" s="138" t="s">
        <v>43</v>
      </c>
      <c r="P181" s="139">
        <f t="shared" si="1"/>
        <v>0</v>
      </c>
      <c r="Q181" s="139">
        <v>0.0001</v>
      </c>
      <c r="R181" s="139">
        <f t="shared" si="2"/>
        <v>0.0005</v>
      </c>
      <c r="S181" s="139">
        <v>0</v>
      </c>
      <c r="T181" s="140">
        <f t="shared" si="3"/>
        <v>0</v>
      </c>
      <c r="AR181" s="141" t="s">
        <v>128</v>
      </c>
      <c r="AT181" s="141" t="s">
        <v>124</v>
      </c>
      <c r="AU181" s="141" t="s">
        <v>88</v>
      </c>
      <c r="AY181" s="15" t="s">
        <v>122</v>
      </c>
      <c r="BE181" s="142">
        <f t="shared" si="4"/>
        <v>0</v>
      </c>
      <c r="BF181" s="142">
        <f t="shared" si="5"/>
        <v>0</v>
      </c>
      <c r="BG181" s="142">
        <f t="shared" si="6"/>
        <v>0</v>
      </c>
      <c r="BH181" s="142">
        <f t="shared" si="7"/>
        <v>0</v>
      </c>
      <c r="BI181" s="142">
        <f t="shared" si="8"/>
        <v>0</v>
      </c>
      <c r="BJ181" s="15" t="s">
        <v>86</v>
      </c>
      <c r="BK181" s="142">
        <f t="shared" si="9"/>
        <v>0</v>
      </c>
      <c r="BL181" s="15" t="s">
        <v>128</v>
      </c>
      <c r="BM181" s="141" t="s">
        <v>268</v>
      </c>
    </row>
    <row r="182" spans="2:65" s="1" customFormat="1" ht="24.2" customHeight="1">
      <c r="B182" s="128"/>
      <c r="C182" s="161" t="s">
        <v>269</v>
      </c>
      <c r="D182" s="161" t="s">
        <v>188</v>
      </c>
      <c r="E182" s="162" t="s">
        <v>270</v>
      </c>
      <c r="F182" s="163" t="s">
        <v>271</v>
      </c>
      <c r="G182" s="164" t="s">
        <v>259</v>
      </c>
      <c r="H182" s="165">
        <v>4</v>
      </c>
      <c r="I182" s="166"/>
      <c r="J182" s="167">
        <f t="shared" si="0"/>
        <v>0</v>
      </c>
      <c r="K182" s="168"/>
      <c r="L182" s="169"/>
      <c r="M182" s="170" t="s">
        <v>1</v>
      </c>
      <c r="N182" s="171" t="s">
        <v>43</v>
      </c>
      <c r="P182" s="139">
        <f t="shared" si="1"/>
        <v>0</v>
      </c>
      <c r="Q182" s="139">
        <v>0.0088</v>
      </c>
      <c r="R182" s="139">
        <f t="shared" si="2"/>
        <v>0.0352</v>
      </c>
      <c r="S182" s="139">
        <v>0</v>
      </c>
      <c r="T182" s="140">
        <f t="shared" si="3"/>
        <v>0</v>
      </c>
      <c r="AR182" s="141" t="s">
        <v>160</v>
      </c>
      <c r="AT182" s="141" t="s">
        <v>188</v>
      </c>
      <c r="AU182" s="141" t="s">
        <v>88</v>
      </c>
      <c r="AY182" s="15" t="s">
        <v>122</v>
      </c>
      <c r="BE182" s="142">
        <f t="shared" si="4"/>
        <v>0</v>
      </c>
      <c r="BF182" s="142">
        <f t="shared" si="5"/>
        <v>0</v>
      </c>
      <c r="BG182" s="142">
        <f t="shared" si="6"/>
        <v>0</v>
      </c>
      <c r="BH182" s="142">
        <f t="shared" si="7"/>
        <v>0</v>
      </c>
      <c r="BI182" s="142">
        <f t="shared" si="8"/>
        <v>0</v>
      </c>
      <c r="BJ182" s="15" t="s">
        <v>86</v>
      </c>
      <c r="BK182" s="142">
        <f t="shared" si="9"/>
        <v>0</v>
      </c>
      <c r="BL182" s="15" t="s">
        <v>128</v>
      </c>
      <c r="BM182" s="141" t="s">
        <v>272</v>
      </c>
    </row>
    <row r="183" spans="2:65" s="1" customFormat="1" ht="33" customHeight="1">
      <c r="B183" s="128"/>
      <c r="C183" s="161" t="s">
        <v>273</v>
      </c>
      <c r="D183" s="161" t="s">
        <v>188</v>
      </c>
      <c r="E183" s="162" t="s">
        <v>274</v>
      </c>
      <c r="F183" s="163" t="s">
        <v>275</v>
      </c>
      <c r="G183" s="164" t="s">
        <v>259</v>
      </c>
      <c r="H183" s="165">
        <v>1</v>
      </c>
      <c r="I183" s="166"/>
      <c r="J183" s="167">
        <f t="shared" si="0"/>
        <v>0</v>
      </c>
      <c r="K183" s="168"/>
      <c r="L183" s="169"/>
      <c r="M183" s="170" t="s">
        <v>1</v>
      </c>
      <c r="N183" s="171" t="s">
        <v>43</v>
      </c>
      <c r="P183" s="139">
        <f t="shared" si="1"/>
        <v>0</v>
      </c>
      <c r="Q183" s="139">
        <v>0.0067</v>
      </c>
      <c r="R183" s="139">
        <f t="shared" si="2"/>
        <v>0.0067</v>
      </c>
      <c r="S183" s="139">
        <v>0</v>
      </c>
      <c r="T183" s="140">
        <f t="shared" si="3"/>
        <v>0</v>
      </c>
      <c r="AR183" s="141" t="s">
        <v>160</v>
      </c>
      <c r="AT183" s="141" t="s">
        <v>188</v>
      </c>
      <c r="AU183" s="141" t="s">
        <v>88</v>
      </c>
      <c r="AY183" s="15" t="s">
        <v>122</v>
      </c>
      <c r="BE183" s="142">
        <f t="shared" si="4"/>
        <v>0</v>
      </c>
      <c r="BF183" s="142">
        <f t="shared" si="5"/>
        <v>0</v>
      </c>
      <c r="BG183" s="142">
        <f t="shared" si="6"/>
        <v>0</v>
      </c>
      <c r="BH183" s="142">
        <f t="shared" si="7"/>
        <v>0</v>
      </c>
      <c r="BI183" s="142">
        <f t="shared" si="8"/>
        <v>0</v>
      </c>
      <c r="BJ183" s="15" t="s">
        <v>86</v>
      </c>
      <c r="BK183" s="142">
        <f t="shared" si="9"/>
        <v>0</v>
      </c>
      <c r="BL183" s="15" t="s">
        <v>128</v>
      </c>
      <c r="BM183" s="141" t="s">
        <v>276</v>
      </c>
    </row>
    <row r="184" spans="2:65" s="1" customFormat="1" ht="16.5" customHeight="1">
      <c r="B184" s="128"/>
      <c r="C184" s="129" t="s">
        <v>277</v>
      </c>
      <c r="D184" s="129" t="s">
        <v>124</v>
      </c>
      <c r="E184" s="130" t="s">
        <v>278</v>
      </c>
      <c r="F184" s="131" t="s">
        <v>279</v>
      </c>
      <c r="G184" s="132" t="s">
        <v>259</v>
      </c>
      <c r="H184" s="133">
        <v>1</v>
      </c>
      <c r="I184" s="134"/>
      <c r="J184" s="135">
        <f t="shared" si="0"/>
        <v>0</v>
      </c>
      <c r="K184" s="136"/>
      <c r="L184" s="31"/>
      <c r="M184" s="137" t="s">
        <v>1</v>
      </c>
      <c r="N184" s="138" t="s">
        <v>43</v>
      </c>
      <c r="P184" s="139">
        <f t="shared" si="1"/>
        <v>0</v>
      </c>
      <c r="Q184" s="139">
        <v>0</v>
      </c>
      <c r="R184" s="139">
        <f t="shared" si="2"/>
        <v>0</v>
      </c>
      <c r="S184" s="139">
        <v>0</v>
      </c>
      <c r="T184" s="140">
        <f t="shared" si="3"/>
        <v>0</v>
      </c>
      <c r="AR184" s="141" t="s">
        <v>128</v>
      </c>
      <c r="AT184" s="141" t="s">
        <v>124</v>
      </c>
      <c r="AU184" s="141" t="s">
        <v>88</v>
      </c>
      <c r="AY184" s="15" t="s">
        <v>122</v>
      </c>
      <c r="BE184" s="142">
        <f t="shared" si="4"/>
        <v>0</v>
      </c>
      <c r="BF184" s="142">
        <f t="shared" si="5"/>
        <v>0</v>
      </c>
      <c r="BG184" s="142">
        <f t="shared" si="6"/>
        <v>0</v>
      </c>
      <c r="BH184" s="142">
        <f t="shared" si="7"/>
        <v>0</v>
      </c>
      <c r="BI184" s="142">
        <f t="shared" si="8"/>
        <v>0</v>
      </c>
      <c r="BJ184" s="15" t="s">
        <v>86</v>
      </c>
      <c r="BK184" s="142">
        <f t="shared" si="9"/>
        <v>0</v>
      </c>
      <c r="BL184" s="15" t="s">
        <v>128</v>
      </c>
      <c r="BM184" s="141" t="s">
        <v>280</v>
      </c>
    </row>
    <row r="185" spans="2:65" s="1" customFormat="1" ht="24.2" customHeight="1">
      <c r="B185" s="128"/>
      <c r="C185" s="161" t="s">
        <v>281</v>
      </c>
      <c r="D185" s="161" t="s">
        <v>188</v>
      </c>
      <c r="E185" s="162" t="s">
        <v>282</v>
      </c>
      <c r="F185" s="163" t="s">
        <v>283</v>
      </c>
      <c r="G185" s="164" t="s">
        <v>259</v>
      </c>
      <c r="H185" s="165">
        <v>1</v>
      </c>
      <c r="I185" s="166"/>
      <c r="J185" s="167">
        <f t="shared" si="0"/>
        <v>0</v>
      </c>
      <c r="K185" s="168"/>
      <c r="L185" s="169"/>
      <c r="M185" s="170" t="s">
        <v>1</v>
      </c>
      <c r="N185" s="171" t="s">
        <v>43</v>
      </c>
      <c r="P185" s="139">
        <f t="shared" si="1"/>
        <v>0</v>
      </c>
      <c r="Q185" s="139">
        <v>0.0132</v>
      </c>
      <c r="R185" s="139">
        <f t="shared" si="2"/>
        <v>0.0132</v>
      </c>
      <c r="S185" s="139">
        <v>0</v>
      </c>
      <c r="T185" s="140">
        <f t="shared" si="3"/>
        <v>0</v>
      </c>
      <c r="AR185" s="141" t="s">
        <v>160</v>
      </c>
      <c r="AT185" s="141" t="s">
        <v>188</v>
      </c>
      <c r="AU185" s="141" t="s">
        <v>88</v>
      </c>
      <c r="AY185" s="15" t="s">
        <v>122</v>
      </c>
      <c r="BE185" s="142">
        <f t="shared" si="4"/>
        <v>0</v>
      </c>
      <c r="BF185" s="142">
        <f t="shared" si="5"/>
        <v>0</v>
      </c>
      <c r="BG185" s="142">
        <f t="shared" si="6"/>
        <v>0</v>
      </c>
      <c r="BH185" s="142">
        <f t="shared" si="7"/>
        <v>0</v>
      </c>
      <c r="BI185" s="142">
        <f t="shared" si="8"/>
        <v>0</v>
      </c>
      <c r="BJ185" s="15" t="s">
        <v>86</v>
      </c>
      <c r="BK185" s="142">
        <f t="shared" si="9"/>
        <v>0</v>
      </c>
      <c r="BL185" s="15" t="s">
        <v>128</v>
      </c>
      <c r="BM185" s="141" t="s">
        <v>284</v>
      </c>
    </row>
    <row r="186" spans="2:65" s="1" customFormat="1" ht="24.2" customHeight="1">
      <c r="B186" s="128"/>
      <c r="C186" s="129" t="s">
        <v>285</v>
      </c>
      <c r="D186" s="129" t="s">
        <v>124</v>
      </c>
      <c r="E186" s="130" t="s">
        <v>286</v>
      </c>
      <c r="F186" s="131" t="s">
        <v>287</v>
      </c>
      <c r="G186" s="132" t="s">
        <v>259</v>
      </c>
      <c r="H186" s="133">
        <v>3</v>
      </c>
      <c r="I186" s="134"/>
      <c r="J186" s="135">
        <f t="shared" si="0"/>
        <v>0</v>
      </c>
      <c r="K186" s="136"/>
      <c r="L186" s="31"/>
      <c r="M186" s="137" t="s">
        <v>1</v>
      </c>
      <c r="N186" s="138" t="s">
        <v>43</v>
      </c>
      <c r="P186" s="139">
        <f t="shared" si="1"/>
        <v>0</v>
      </c>
      <c r="Q186" s="139">
        <v>0.00021</v>
      </c>
      <c r="R186" s="139">
        <f t="shared" si="2"/>
        <v>0.00063</v>
      </c>
      <c r="S186" s="139">
        <v>0</v>
      </c>
      <c r="T186" s="140">
        <f t="shared" si="3"/>
        <v>0</v>
      </c>
      <c r="AR186" s="141" t="s">
        <v>128</v>
      </c>
      <c r="AT186" s="141" t="s">
        <v>124</v>
      </c>
      <c r="AU186" s="141" t="s">
        <v>88</v>
      </c>
      <c r="AY186" s="15" t="s">
        <v>122</v>
      </c>
      <c r="BE186" s="142">
        <f t="shared" si="4"/>
        <v>0</v>
      </c>
      <c r="BF186" s="142">
        <f t="shared" si="5"/>
        <v>0</v>
      </c>
      <c r="BG186" s="142">
        <f t="shared" si="6"/>
        <v>0</v>
      </c>
      <c r="BH186" s="142">
        <f t="shared" si="7"/>
        <v>0</v>
      </c>
      <c r="BI186" s="142">
        <f t="shared" si="8"/>
        <v>0</v>
      </c>
      <c r="BJ186" s="15" t="s">
        <v>86</v>
      </c>
      <c r="BK186" s="142">
        <f t="shared" si="9"/>
        <v>0</v>
      </c>
      <c r="BL186" s="15" t="s">
        <v>128</v>
      </c>
      <c r="BM186" s="141" t="s">
        <v>288</v>
      </c>
    </row>
    <row r="187" spans="2:65" s="1" customFormat="1" ht="24.2" customHeight="1">
      <c r="B187" s="128"/>
      <c r="C187" s="161" t="s">
        <v>289</v>
      </c>
      <c r="D187" s="161" t="s">
        <v>188</v>
      </c>
      <c r="E187" s="162" t="s">
        <v>290</v>
      </c>
      <c r="F187" s="163" t="s">
        <v>291</v>
      </c>
      <c r="G187" s="164" t="s">
        <v>259</v>
      </c>
      <c r="H187" s="165">
        <v>2</v>
      </c>
      <c r="I187" s="166"/>
      <c r="J187" s="167">
        <f t="shared" si="0"/>
        <v>0</v>
      </c>
      <c r="K187" s="168"/>
      <c r="L187" s="169"/>
      <c r="M187" s="170" t="s">
        <v>1</v>
      </c>
      <c r="N187" s="171" t="s">
        <v>43</v>
      </c>
      <c r="P187" s="139">
        <f t="shared" si="1"/>
        <v>0</v>
      </c>
      <c r="Q187" s="139">
        <v>0.016</v>
      </c>
      <c r="R187" s="139">
        <f t="shared" si="2"/>
        <v>0.032</v>
      </c>
      <c r="S187" s="139">
        <v>0</v>
      </c>
      <c r="T187" s="140">
        <f t="shared" si="3"/>
        <v>0</v>
      </c>
      <c r="AR187" s="141" t="s">
        <v>160</v>
      </c>
      <c r="AT187" s="141" t="s">
        <v>188</v>
      </c>
      <c r="AU187" s="141" t="s">
        <v>88</v>
      </c>
      <c r="AY187" s="15" t="s">
        <v>122</v>
      </c>
      <c r="BE187" s="142">
        <f t="shared" si="4"/>
        <v>0</v>
      </c>
      <c r="BF187" s="142">
        <f t="shared" si="5"/>
        <v>0</v>
      </c>
      <c r="BG187" s="142">
        <f t="shared" si="6"/>
        <v>0</v>
      </c>
      <c r="BH187" s="142">
        <f t="shared" si="7"/>
        <v>0</v>
      </c>
      <c r="BI187" s="142">
        <f t="shared" si="8"/>
        <v>0</v>
      </c>
      <c r="BJ187" s="15" t="s">
        <v>86</v>
      </c>
      <c r="BK187" s="142">
        <f t="shared" si="9"/>
        <v>0</v>
      </c>
      <c r="BL187" s="15" t="s">
        <v>128</v>
      </c>
      <c r="BM187" s="141" t="s">
        <v>292</v>
      </c>
    </row>
    <row r="188" spans="2:65" s="1" customFormat="1" ht="33" customHeight="1">
      <c r="B188" s="128"/>
      <c r="C188" s="161" t="s">
        <v>293</v>
      </c>
      <c r="D188" s="161" t="s">
        <v>188</v>
      </c>
      <c r="E188" s="162" t="s">
        <v>294</v>
      </c>
      <c r="F188" s="163" t="s">
        <v>295</v>
      </c>
      <c r="G188" s="164" t="s">
        <v>259</v>
      </c>
      <c r="H188" s="165">
        <v>1</v>
      </c>
      <c r="I188" s="166"/>
      <c r="J188" s="167">
        <f t="shared" si="0"/>
        <v>0</v>
      </c>
      <c r="K188" s="168"/>
      <c r="L188" s="169"/>
      <c r="M188" s="170" t="s">
        <v>1</v>
      </c>
      <c r="N188" s="171" t="s">
        <v>43</v>
      </c>
      <c r="P188" s="139">
        <f t="shared" si="1"/>
        <v>0</v>
      </c>
      <c r="Q188" s="139">
        <v>0.011</v>
      </c>
      <c r="R188" s="139">
        <f t="shared" si="2"/>
        <v>0.011</v>
      </c>
      <c r="S188" s="139">
        <v>0</v>
      </c>
      <c r="T188" s="140">
        <f t="shared" si="3"/>
        <v>0</v>
      </c>
      <c r="AR188" s="141" t="s">
        <v>160</v>
      </c>
      <c r="AT188" s="141" t="s">
        <v>188</v>
      </c>
      <c r="AU188" s="141" t="s">
        <v>88</v>
      </c>
      <c r="AY188" s="15" t="s">
        <v>122</v>
      </c>
      <c r="BE188" s="142">
        <f t="shared" si="4"/>
        <v>0</v>
      </c>
      <c r="BF188" s="142">
        <f t="shared" si="5"/>
        <v>0</v>
      </c>
      <c r="BG188" s="142">
        <f t="shared" si="6"/>
        <v>0</v>
      </c>
      <c r="BH188" s="142">
        <f t="shared" si="7"/>
        <v>0</v>
      </c>
      <c r="BI188" s="142">
        <f t="shared" si="8"/>
        <v>0</v>
      </c>
      <c r="BJ188" s="15" t="s">
        <v>86</v>
      </c>
      <c r="BK188" s="142">
        <f t="shared" si="9"/>
        <v>0</v>
      </c>
      <c r="BL188" s="15" t="s">
        <v>128</v>
      </c>
      <c r="BM188" s="141" t="s">
        <v>296</v>
      </c>
    </row>
    <row r="189" spans="2:65" s="1" customFormat="1" ht="16.5" customHeight="1">
      <c r="B189" s="128"/>
      <c r="C189" s="129" t="s">
        <v>297</v>
      </c>
      <c r="D189" s="129" t="s">
        <v>124</v>
      </c>
      <c r="E189" s="130" t="s">
        <v>298</v>
      </c>
      <c r="F189" s="131" t="s">
        <v>299</v>
      </c>
      <c r="G189" s="132" t="s">
        <v>259</v>
      </c>
      <c r="H189" s="133">
        <v>1</v>
      </c>
      <c r="I189" s="134"/>
      <c r="J189" s="135">
        <f t="shared" si="0"/>
        <v>0</v>
      </c>
      <c r="K189" s="136"/>
      <c r="L189" s="31"/>
      <c r="M189" s="137" t="s">
        <v>1</v>
      </c>
      <c r="N189" s="138" t="s">
        <v>43</v>
      </c>
      <c r="P189" s="139">
        <f t="shared" si="1"/>
        <v>0</v>
      </c>
      <c r="Q189" s="139">
        <v>0</v>
      </c>
      <c r="R189" s="139">
        <f t="shared" si="2"/>
        <v>0</v>
      </c>
      <c r="S189" s="139">
        <v>0</v>
      </c>
      <c r="T189" s="140">
        <f t="shared" si="3"/>
        <v>0</v>
      </c>
      <c r="AR189" s="141" t="s">
        <v>128</v>
      </c>
      <c r="AT189" s="141" t="s">
        <v>124</v>
      </c>
      <c r="AU189" s="141" t="s">
        <v>88</v>
      </c>
      <c r="AY189" s="15" t="s">
        <v>122</v>
      </c>
      <c r="BE189" s="142">
        <f t="shared" si="4"/>
        <v>0</v>
      </c>
      <c r="BF189" s="142">
        <f t="shared" si="5"/>
        <v>0</v>
      </c>
      <c r="BG189" s="142">
        <f t="shared" si="6"/>
        <v>0</v>
      </c>
      <c r="BH189" s="142">
        <f t="shared" si="7"/>
        <v>0</v>
      </c>
      <c r="BI189" s="142">
        <f t="shared" si="8"/>
        <v>0</v>
      </c>
      <c r="BJ189" s="15" t="s">
        <v>86</v>
      </c>
      <c r="BK189" s="142">
        <f t="shared" si="9"/>
        <v>0</v>
      </c>
      <c r="BL189" s="15" t="s">
        <v>128</v>
      </c>
      <c r="BM189" s="141" t="s">
        <v>300</v>
      </c>
    </row>
    <row r="190" spans="2:65" s="1" customFormat="1" ht="24.2" customHeight="1">
      <c r="B190" s="128"/>
      <c r="C190" s="161" t="s">
        <v>301</v>
      </c>
      <c r="D190" s="161" t="s">
        <v>188</v>
      </c>
      <c r="E190" s="162" t="s">
        <v>302</v>
      </c>
      <c r="F190" s="163" t="s">
        <v>303</v>
      </c>
      <c r="G190" s="164" t="s">
        <v>259</v>
      </c>
      <c r="H190" s="165">
        <v>1</v>
      </c>
      <c r="I190" s="166"/>
      <c r="J190" s="167">
        <f t="shared" si="0"/>
        <v>0</v>
      </c>
      <c r="K190" s="168"/>
      <c r="L190" s="169"/>
      <c r="M190" s="170" t="s">
        <v>1</v>
      </c>
      <c r="N190" s="171" t="s">
        <v>43</v>
      </c>
      <c r="P190" s="139">
        <f t="shared" si="1"/>
        <v>0</v>
      </c>
      <c r="Q190" s="139">
        <v>0.0222</v>
      </c>
      <c r="R190" s="139">
        <f t="shared" si="2"/>
        <v>0.0222</v>
      </c>
      <c r="S190" s="139">
        <v>0</v>
      </c>
      <c r="T190" s="140">
        <f t="shared" si="3"/>
        <v>0</v>
      </c>
      <c r="AR190" s="141" t="s">
        <v>160</v>
      </c>
      <c r="AT190" s="141" t="s">
        <v>188</v>
      </c>
      <c r="AU190" s="141" t="s">
        <v>88</v>
      </c>
      <c r="AY190" s="15" t="s">
        <v>122</v>
      </c>
      <c r="BE190" s="142">
        <f t="shared" si="4"/>
        <v>0</v>
      </c>
      <c r="BF190" s="142">
        <f t="shared" si="5"/>
        <v>0</v>
      </c>
      <c r="BG190" s="142">
        <f t="shared" si="6"/>
        <v>0</v>
      </c>
      <c r="BH190" s="142">
        <f t="shared" si="7"/>
        <v>0</v>
      </c>
      <c r="BI190" s="142">
        <f t="shared" si="8"/>
        <v>0</v>
      </c>
      <c r="BJ190" s="15" t="s">
        <v>86</v>
      </c>
      <c r="BK190" s="142">
        <f t="shared" si="9"/>
        <v>0</v>
      </c>
      <c r="BL190" s="15" t="s">
        <v>128</v>
      </c>
      <c r="BM190" s="141" t="s">
        <v>304</v>
      </c>
    </row>
    <row r="191" spans="2:65" s="1" customFormat="1" ht="16.5" customHeight="1">
      <c r="B191" s="128"/>
      <c r="C191" s="129" t="s">
        <v>305</v>
      </c>
      <c r="D191" s="129" t="s">
        <v>124</v>
      </c>
      <c r="E191" s="130" t="s">
        <v>306</v>
      </c>
      <c r="F191" s="131" t="s">
        <v>307</v>
      </c>
      <c r="G191" s="132" t="s">
        <v>308</v>
      </c>
      <c r="H191" s="133">
        <v>1</v>
      </c>
      <c r="I191" s="134"/>
      <c r="J191" s="135">
        <f t="shared" si="0"/>
        <v>0</v>
      </c>
      <c r="K191" s="136"/>
      <c r="L191" s="31"/>
      <c r="M191" s="137" t="s">
        <v>1</v>
      </c>
      <c r="N191" s="138" t="s">
        <v>43</v>
      </c>
      <c r="P191" s="139">
        <f t="shared" si="1"/>
        <v>0</v>
      </c>
      <c r="Q191" s="139">
        <v>0</v>
      </c>
      <c r="R191" s="139">
        <f t="shared" si="2"/>
        <v>0</v>
      </c>
      <c r="S191" s="139">
        <v>0</v>
      </c>
      <c r="T191" s="140">
        <f t="shared" si="3"/>
        <v>0</v>
      </c>
      <c r="AR191" s="141" t="s">
        <v>128</v>
      </c>
      <c r="AT191" s="141" t="s">
        <v>124</v>
      </c>
      <c r="AU191" s="141" t="s">
        <v>88</v>
      </c>
      <c r="AY191" s="15" t="s">
        <v>122</v>
      </c>
      <c r="BE191" s="142">
        <f t="shared" si="4"/>
        <v>0</v>
      </c>
      <c r="BF191" s="142">
        <f t="shared" si="5"/>
        <v>0</v>
      </c>
      <c r="BG191" s="142">
        <f t="shared" si="6"/>
        <v>0</v>
      </c>
      <c r="BH191" s="142">
        <f t="shared" si="7"/>
        <v>0</v>
      </c>
      <c r="BI191" s="142">
        <f t="shared" si="8"/>
        <v>0</v>
      </c>
      <c r="BJ191" s="15" t="s">
        <v>86</v>
      </c>
      <c r="BK191" s="142">
        <f t="shared" si="9"/>
        <v>0</v>
      </c>
      <c r="BL191" s="15" t="s">
        <v>128</v>
      </c>
      <c r="BM191" s="141" t="s">
        <v>309</v>
      </c>
    </row>
    <row r="192" spans="2:47" s="1" customFormat="1" ht="58.5">
      <c r="B192" s="31"/>
      <c r="D192" s="143" t="s">
        <v>130</v>
      </c>
      <c r="F192" s="144" t="s">
        <v>310</v>
      </c>
      <c r="I192" s="145"/>
      <c r="L192" s="31"/>
      <c r="M192" s="146"/>
      <c r="T192" s="55"/>
      <c r="AT192" s="15" t="s">
        <v>130</v>
      </c>
      <c r="AU192" s="15" t="s">
        <v>88</v>
      </c>
    </row>
    <row r="193" spans="2:65" s="1" customFormat="1" ht="24.2" customHeight="1">
      <c r="B193" s="128"/>
      <c r="C193" s="129" t="s">
        <v>311</v>
      </c>
      <c r="D193" s="129" t="s">
        <v>124</v>
      </c>
      <c r="E193" s="130" t="s">
        <v>312</v>
      </c>
      <c r="F193" s="131" t="s">
        <v>313</v>
      </c>
      <c r="G193" s="132" t="s">
        <v>139</v>
      </c>
      <c r="H193" s="133">
        <v>44</v>
      </c>
      <c r="I193" s="134"/>
      <c r="J193" s="135">
        <f>ROUND(I193*H193,2)</f>
        <v>0</v>
      </c>
      <c r="K193" s="136"/>
      <c r="L193" s="31"/>
      <c r="M193" s="137" t="s">
        <v>1</v>
      </c>
      <c r="N193" s="138" t="s">
        <v>43</v>
      </c>
      <c r="P193" s="139">
        <f>O193*H193</f>
        <v>0</v>
      </c>
      <c r="Q193" s="139">
        <v>0</v>
      </c>
      <c r="R193" s="139">
        <f>Q193*H193</f>
        <v>0</v>
      </c>
      <c r="S193" s="139">
        <v>0</v>
      </c>
      <c r="T193" s="140">
        <f>S193*H193</f>
        <v>0</v>
      </c>
      <c r="AR193" s="141" t="s">
        <v>128</v>
      </c>
      <c r="AT193" s="141" t="s">
        <v>124</v>
      </c>
      <c r="AU193" s="141" t="s">
        <v>88</v>
      </c>
      <c r="AY193" s="15" t="s">
        <v>122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5" t="s">
        <v>86</v>
      </c>
      <c r="BK193" s="142">
        <f>ROUND(I193*H193,2)</f>
        <v>0</v>
      </c>
      <c r="BL193" s="15" t="s">
        <v>128</v>
      </c>
      <c r="BM193" s="141" t="s">
        <v>314</v>
      </c>
    </row>
    <row r="194" spans="2:65" s="1" customFormat="1" ht="21.75" customHeight="1">
      <c r="B194" s="128"/>
      <c r="C194" s="161" t="s">
        <v>315</v>
      </c>
      <c r="D194" s="161" t="s">
        <v>188</v>
      </c>
      <c r="E194" s="162" t="s">
        <v>316</v>
      </c>
      <c r="F194" s="163" t="s">
        <v>317</v>
      </c>
      <c r="G194" s="164" t="s">
        <v>139</v>
      </c>
      <c r="H194" s="165">
        <v>44</v>
      </c>
      <c r="I194" s="166"/>
      <c r="J194" s="167">
        <f>ROUND(I194*H194,2)</f>
        <v>0</v>
      </c>
      <c r="K194" s="168"/>
      <c r="L194" s="169"/>
      <c r="M194" s="170" t="s">
        <v>1</v>
      </c>
      <c r="N194" s="171" t="s">
        <v>43</v>
      </c>
      <c r="P194" s="139">
        <f>O194*H194</f>
        <v>0</v>
      </c>
      <c r="Q194" s="139">
        <v>0.00218</v>
      </c>
      <c r="R194" s="139">
        <f>Q194*H194</f>
        <v>0.09592</v>
      </c>
      <c r="S194" s="139">
        <v>0</v>
      </c>
      <c r="T194" s="140">
        <f>S194*H194</f>
        <v>0</v>
      </c>
      <c r="AR194" s="141" t="s">
        <v>160</v>
      </c>
      <c r="AT194" s="141" t="s">
        <v>188</v>
      </c>
      <c r="AU194" s="141" t="s">
        <v>88</v>
      </c>
      <c r="AY194" s="15" t="s">
        <v>122</v>
      </c>
      <c r="BE194" s="142">
        <f>IF(N194="základní",J194,0)</f>
        <v>0</v>
      </c>
      <c r="BF194" s="142">
        <f>IF(N194="snížená",J194,0)</f>
        <v>0</v>
      </c>
      <c r="BG194" s="142">
        <f>IF(N194="zákl. přenesená",J194,0)</f>
        <v>0</v>
      </c>
      <c r="BH194" s="142">
        <f>IF(N194="sníž. přenesená",J194,0)</f>
        <v>0</v>
      </c>
      <c r="BI194" s="142">
        <f>IF(N194="nulová",J194,0)</f>
        <v>0</v>
      </c>
      <c r="BJ194" s="15" t="s">
        <v>86</v>
      </c>
      <c r="BK194" s="142">
        <f>ROUND(I194*H194,2)</f>
        <v>0</v>
      </c>
      <c r="BL194" s="15" t="s">
        <v>128</v>
      </c>
      <c r="BM194" s="141" t="s">
        <v>318</v>
      </c>
    </row>
    <row r="195" spans="2:47" s="1" customFormat="1" ht="19.5">
      <c r="B195" s="31"/>
      <c r="D195" s="143" t="s">
        <v>130</v>
      </c>
      <c r="F195" s="144" t="s">
        <v>319</v>
      </c>
      <c r="I195" s="145"/>
      <c r="L195" s="31"/>
      <c r="M195" s="146"/>
      <c r="T195" s="55"/>
      <c r="AT195" s="15" t="s">
        <v>130</v>
      </c>
      <c r="AU195" s="15" t="s">
        <v>88</v>
      </c>
    </row>
    <row r="196" spans="2:65" s="1" customFormat="1" ht="24.2" customHeight="1">
      <c r="B196" s="128"/>
      <c r="C196" s="129" t="s">
        <v>320</v>
      </c>
      <c r="D196" s="129" t="s">
        <v>124</v>
      </c>
      <c r="E196" s="130" t="s">
        <v>321</v>
      </c>
      <c r="F196" s="131" t="s">
        <v>322</v>
      </c>
      <c r="G196" s="132" t="s">
        <v>139</v>
      </c>
      <c r="H196" s="133">
        <v>7</v>
      </c>
      <c r="I196" s="134"/>
      <c r="J196" s="135">
        <f>ROUND(I196*H196,2)</f>
        <v>0</v>
      </c>
      <c r="K196" s="136"/>
      <c r="L196" s="31"/>
      <c r="M196" s="137" t="s">
        <v>1</v>
      </c>
      <c r="N196" s="138" t="s">
        <v>43</v>
      </c>
      <c r="P196" s="139">
        <f>O196*H196</f>
        <v>0</v>
      </c>
      <c r="Q196" s="139">
        <v>0</v>
      </c>
      <c r="R196" s="139">
        <f>Q196*H196</f>
        <v>0</v>
      </c>
      <c r="S196" s="139">
        <v>0</v>
      </c>
      <c r="T196" s="140">
        <f>S196*H196</f>
        <v>0</v>
      </c>
      <c r="AR196" s="141" t="s">
        <v>128</v>
      </c>
      <c r="AT196" s="141" t="s">
        <v>124</v>
      </c>
      <c r="AU196" s="141" t="s">
        <v>88</v>
      </c>
      <c r="AY196" s="15" t="s">
        <v>122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5" t="s">
        <v>86</v>
      </c>
      <c r="BK196" s="142">
        <f>ROUND(I196*H196,2)</f>
        <v>0</v>
      </c>
      <c r="BL196" s="15" t="s">
        <v>128</v>
      </c>
      <c r="BM196" s="141" t="s">
        <v>323</v>
      </c>
    </row>
    <row r="197" spans="2:65" s="1" customFormat="1" ht="21.75" customHeight="1">
      <c r="B197" s="128"/>
      <c r="C197" s="161" t="s">
        <v>324</v>
      </c>
      <c r="D197" s="161" t="s">
        <v>188</v>
      </c>
      <c r="E197" s="162" t="s">
        <v>325</v>
      </c>
      <c r="F197" s="163" t="s">
        <v>326</v>
      </c>
      <c r="G197" s="164" t="s">
        <v>139</v>
      </c>
      <c r="H197" s="165">
        <v>7</v>
      </c>
      <c r="I197" s="166"/>
      <c r="J197" s="167">
        <f>ROUND(I197*H197,2)</f>
        <v>0</v>
      </c>
      <c r="K197" s="168"/>
      <c r="L197" s="169"/>
      <c r="M197" s="170" t="s">
        <v>1</v>
      </c>
      <c r="N197" s="171" t="s">
        <v>43</v>
      </c>
      <c r="P197" s="139">
        <f>O197*H197</f>
        <v>0</v>
      </c>
      <c r="Q197" s="139">
        <v>0.00457</v>
      </c>
      <c r="R197" s="139">
        <f>Q197*H197</f>
        <v>0.031990000000000005</v>
      </c>
      <c r="S197" s="139">
        <v>0</v>
      </c>
      <c r="T197" s="140">
        <f>S197*H197</f>
        <v>0</v>
      </c>
      <c r="AR197" s="141" t="s">
        <v>160</v>
      </c>
      <c r="AT197" s="141" t="s">
        <v>188</v>
      </c>
      <c r="AU197" s="141" t="s">
        <v>88</v>
      </c>
      <c r="AY197" s="15" t="s">
        <v>122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5" t="s">
        <v>86</v>
      </c>
      <c r="BK197" s="142">
        <f>ROUND(I197*H197,2)</f>
        <v>0</v>
      </c>
      <c r="BL197" s="15" t="s">
        <v>128</v>
      </c>
      <c r="BM197" s="141" t="s">
        <v>327</v>
      </c>
    </row>
    <row r="198" spans="2:47" s="1" customFormat="1" ht="19.5">
      <c r="B198" s="31"/>
      <c r="D198" s="143" t="s">
        <v>130</v>
      </c>
      <c r="F198" s="144" t="s">
        <v>319</v>
      </c>
      <c r="I198" s="145"/>
      <c r="L198" s="31"/>
      <c r="M198" s="146"/>
      <c r="T198" s="55"/>
      <c r="AT198" s="15" t="s">
        <v>130</v>
      </c>
      <c r="AU198" s="15" t="s">
        <v>88</v>
      </c>
    </row>
    <row r="199" spans="2:65" s="1" customFormat="1" ht="33" customHeight="1">
      <c r="B199" s="128"/>
      <c r="C199" s="129" t="s">
        <v>328</v>
      </c>
      <c r="D199" s="129" t="s">
        <v>124</v>
      </c>
      <c r="E199" s="130" t="s">
        <v>329</v>
      </c>
      <c r="F199" s="131" t="s">
        <v>330</v>
      </c>
      <c r="G199" s="132" t="s">
        <v>259</v>
      </c>
      <c r="H199" s="133">
        <v>10</v>
      </c>
      <c r="I199" s="134"/>
      <c r="J199" s="135">
        <f aca="true" t="shared" si="10" ref="J199:J210">ROUND(I199*H199,2)</f>
        <v>0</v>
      </c>
      <c r="K199" s="136"/>
      <c r="L199" s="31"/>
      <c r="M199" s="137" t="s">
        <v>1</v>
      </c>
      <c r="N199" s="138" t="s">
        <v>43</v>
      </c>
      <c r="P199" s="139">
        <f aca="true" t="shared" si="11" ref="P199:P210">O199*H199</f>
        <v>0</v>
      </c>
      <c r="Q199" s="139">
        <v>0</v>
      </c>
      <c r="R199" s="139">
        <f aca="true" t="shared" si="12" ref="R199:R210">Q199*H199</f>
        <v>0</v>
      </c>
      <c r="S199" s="139">
        <v>0</v>
      </c>
      <c r="T199" s="140">
        <f aca="true" t="shared" si="13" ref="T199:T210">S199*H199</f>
        <v>0</v>
      </c>
      <c r="AR199" s="141" t="s">
        <v>128</v>
      </c>
      <c r="AT199" s="141" t="s">
        <v>124</v>
      </c>
      <c r="AU199" s="141" t="s">
        <v>88</v>
      </c>
      <c r="AY199" s="15" t="s">
        <v>122</v>
      </c>
      <c r="BE199" s="142">
        <f aca="true" t="shared" si="14" ref="BE199:BE210">IF(N199="základní",J199,0)</f>
        <v>0</v>
      </c>
      <c r="BF199" s="142">
        <f aca="true" t="shared" si="15" ref="BF199:BF210">IF(N199="snížená",J199,0)</f>
        <v>0</v>
      </c>
      <c r="BG199" s="142">
        <f aca="true" t="shared" si="16" ref="BG199:BG210">IF(N199="zákl. přenesená",J199,0)</f>
        <v>0</v>
      </c>
      <c r="BH199" s="142">
        <f aca="true" t="shared" si="17" ref="BH199:BH210">IF(N199="sníž. přenesená",J199,0)</f>
        <v>0</v>
      </c>
      <c r="BI199" s="142">
        <f aca="true" t="shared" si="18" ref="BI199:BI210">IF(N199="nulová",J199,0)</f>
        <v>0</v>
      </c>
      <c r="BJ199" s="15" t="s">
        <v>86</v>
      </c>
      <c r="BK199" s="142">
        <f aca="true" t="shared" si="19" ref="BK199:BK210">ROUND(I199*H199,2)</f>
        <v>0</v>
      </c>
      <c r="BL199" s="15" t="s">
        <v>128</v>
      </c>
      <c r="BM199" s="141" t="s">
        <v>331</v>
      </c>
    </row>
    <row r="200" spans="2:65" s="1" customFormat="1" ht="16.5" customHeight="1">
      <c r="B200" s="128"/>
      <c r="C200" s="161" t="s">
        <v>332</v>
      </c>
      <c r="D200" s="161" t="s">
        <v>188</v>
      </c>
      <c r="E200" s="162" t="s">
        <v>333</v>
      </c>
      <c r="F200" s="163" t="s">
        <v>334</v>
      </c>
      <c r="G200" s="164" t="s">
        <v>259</v>
      </c>
      <c r="H200" s="165">
        <v>8</v>
      </c>
      <c r="I200" s="166"/>
      <c r="J200" s="167">
        <f t="shared" si="10"/>
        <v>0</v>
      </c>
      <c r="K200" s="168"/>
      <c r="L200" s="169"/>
      <c r="M200" s="170" t="s">
        <v>1</v>
      </c>
      <c r="N200" s="171" t="s">
        <v>43</v>
      </c>
      <c r="P200" s="139">
        <f t="shared" si="11"/>
        <v>0</v>
      </c>
      <c r="Q200" s="139">
        <v>0.00072</v>
      </c>
      <c r="R200" s="139">
        <f t="shared" si="12"/>
        <v>0.00576</v>
      </c>
      <c r="S200" s="139">
        <v>0</v>
      </c>
      <c r="T200" s="140">
        <f t="shared" si="13"/>
        <v>0</v>
      </c>
      <c r="AR200" s="141" t="s">
        <v>160</v>
      </c>
      <c r="AT200" s="141" t="s">
        <v>188</v>
      </c>
      <c r="AU200" s="141" t="s">
        <v>88</v>
      </c>
      <c r="AY200" s="15" t="s">
        <v>122</v>
      </c>
      <c r="BE200" s="142">
        <f t="shared" si="14"/>
        <v>0</v>
      </c>
      <c r="BF200" s="142">
        <f t="shared" si="15"/>
        <v>0</v>
      </c>
      <c r="BG200" s="142">
        <f t="shared" si="16"/>
        <v>0</v>
      </c>
      <c r="BH200" s="142">
        <f t="shared" si="17"/>
        <v>0</v>
      </c>
      <c r="BI200" s="142">
        <f t="shared" si="18"/>
        <v>0</v>
      </c>
      <c r="BJ200" s="15" t="s">
        <v>86</v>
      </c>
      <c r="BK200" s="142">
        <f t="shared" si="19"/>
        <v>0</v>
      </c>
      <c r="BL200" s="15" t="s">
        <v>128</v>
      </c>
      <c r="BM200" s="141" t="s">
        <v>335</v>
      </c>
    </row>
    <row r="201" spans="2:65" s="1" customFormat="1" ht="16.5" customHeight="1">
      <c r="B201" s="128"/>
      <c r="C201" s="161" t="s">
        <v>336</v>
      </c>
      <c r="D201" s="161" t="s">
        <v>188</v>
      </c>
      <c r="E201" s="162" t="s">
        <v>337</v>
      </c>
      <c r="F201" s="163" t="s">
        <v>338</v>
      </c>
      <c r="G201" s="164" t="s">
        <v>259</v>
      </c>
      <c r="H201" s="165">
        <v>1</v>
      </c>
      <c r="I201" s="166"/>
      <c r="J201" s="167">
        <f t="shared" si="10"/>
        <v>0</v>
      </c>
      <c r="K201" s="168"/>
      <c r="L201" s="169"/>
      <c r="M201" s="170" t="s">
        <v>1</v>
      </c>
      <c r="N201" s="171" t="s">
        <v>43</v>
      </c>
      <c r="P201" s="139">
        <f t="shared" si="11"/>
        <v>0</v>
      </c>
      <c r="Q201" s="139">
        <v>0.00088</v>
      </c>
      <c r="R201" s="139">
        <f t="shared" si="12"/>
        <v>0.00088</v>
      </c>
      <c r="S201" s="139">
        <v>0</v>
      </c>
      <c r="T201" s="140">
        <f t="shared" si="13"/>
        <v>0</v>
      </c>
      <c r="AR201" s="141" t="s">
        <v>160</v>
      </c>
      <c r="AT201" s="141" t="s">
        <v>188</v>
      </c>
      <c r="AU201" s="141" t="s">
        <v>88</v>
      </c>
      <c r="AY201" s="15" t="s">
        <v>122</v>
      </c>
      <c r="BE201" s="142">
        <f t="shared" si="14"/>
        <v>0</v>
      </c>
      <c r="BF201" s="142">
        <f t="shared" si="15"/>
        <v>0</v>
      </c>
      <c r="BG201" s="142">
        <f t="shared" si="16"/>
        <v>0</v>
      </c>
      <c r="BH201" s="142">
        <f t="shared" si="17"/>
        <v>0</v>
      </c>
      <c r="BI201" s="142">
        <f t="shared" si="18"/>
        <v>0</v>
      </c>
      <c r="BJ201" s="15" t="s">
        <v>86</v>
      </c>
      <c r="BK201" s="142">
        <f t="shared" si="19"/>
        <v>0</v>
      </c>
      <c r="BL201" s="15" t="s">
        <v>128</v>
      </c>
      <c r="BM201" s="141" t="s">
        <v>339</v>
      </c>
    </row>
    <row r="202" spans="2:65" s="1" customFormat="1" ht="24.2" customHeight="1">
      <c r="B202" s="128"/>
      <c r="C202" s="161" t="s">
        <v>340</v>
      </c>
      <c r="D202" s="161" t="s">
        <v>188</v>
      </c>
      <c r="E202" s="162" t="s">
        <v>341</v>
      </c>
      <c r="F202" s="163" t="s">
        <v>342</v>
      </c>
      <c r="G202" s="164" t="s">
        <v>259</v>
      </c>
      <c r="H202" s="165">
        <v>1</v>
      </c>
      <c r="I202" s="166"/>
      <c r="J202" s="167">
        <f t="shared" si="10"/>
        <v>0</v>
      </c>
      <c r="K202" s="168"/>
      <c r="L202" s="169"/>
      <c r="M202" s="170" t="s">
        <v>1</v>
      </c>
      <c r="N202" s="171" t="s">
        <v>43</v>
      </c>
      <c r="P202" s="139">
        <f t="shared" si="11"/>
        <v>0</v>
      </c>
      <c r="Q202" s="139">
        <v>0.0016</v>
      </c>
      <c r="R202" s="139">
        <f t="shared" si="12"/>
        <v>0.0016</v>
      </c>
      <c r="S202" s="139">
        <v>0</v>
      </c>
      <c r="T202" s="140">
        <f t="shared" si="13"/>
        <v>0</v>
      </c>
      <c r="AR202" s="141" t="s">
        <v>160</v>
      </c>
      <c r="AT202" s="141" t="s">
        <v>188</v>
      </c>
      <c r="AU202" s="141" t="s">
        <v>88</v>
      </c>
      <c r="AY202" s="15" t="s">
        <v>122</v>
      </c>
      <c r="BE202" s="142">
        <f t="shared" si="14"/>
        <v>0</v>
      </c>
      <c r="BF202" s="142">
        <f t="shared" si="15"/>
        <v>0</v>
      </c>
      <c r="BG202" s="142">
        <f t="shared" si="16"/>
        <v>0</v>
      </c>
      <c r="BH202" s="142">
        <f t="shared" si="17"/>
        <v>0</v>
      </c>
      <c r="BI202" s="142">
        <f t="shared" si="18"/>
        <v>0</v>
      </c>
      <c r="BJ202" s="15" t="s">
        <v>86</v>
      </c>
      <c r="BK202" s="142">
        <f t="shared" si="19"/>
        <v>0</v>
      </c>
      <c r="BL202" s="15" t="s">
        <v>128</v>
      </c>
      <c r="BM202" s="141" t="s">
        <v>343</v>
      </c>
    </row>
    <row r="203" spans="2:65" s="1" customFormat="1" ht="21.75" customHeight="1">
      <c r="B203" s="128"/>
      <c r="C203" s="129" t="s">
        <v>344</v>
      </c>
      <c r="D203" s="129" t="s">
        <v>124</v>
      </c>
      <c r="E203" s="130" t="s">
        <v>345</v>
      </c>
      <c r="F203" s="131" t="s">
        <v>346</v>
      </c>
      <c r="G203" s="132" t="s">
        <v>259</v>
      </c>
      <c r="H203" s="133">
        <v>1</v>
      </c>
      <c r="I203" s="134"/>
      <c r="J203" s="135">
        <f t="shared" si="10"/>
        <v>0</v>
      </c>
      <c r="K203" s="136"/>
      <c r="L203" s="31"/>
      <c r="M203" s="137" t="s">
        <v>1</v>
      </c>
      <c r="N203" s="138" t="s">
        <v>43</v>
      </c>
      <c r="P203" s="139">
        <f t="shared" si="11"/>
        <v>0</v>
      </c>
      <c r="Q203" s="139">
        <v>0</v>
      </c>
      <c r="R203" s="139">
        <f t="shared" si="12"/>
        <v>0</v>
      </c>
      <c r="S203" s="139">
        <v>0</v>
      </c>
      <c r="T203" s="140">
        <f t="shared" si="13"/>
        <v>0</v>
      </c>
      <c r="AR203" s="141" t="s">
        <v>128</v>
      </c>
      <c r="AT203" s="141" t="s">
        <v>124</v>
      </c>
      <c r="AU203" s="141" t="s">
        <v>88</v>
      </c>
      <c r="AY203" s="15" t="s">
        <v>122</v>
      </c>
      <c r="BE203" s="142">
        <f t="shared" si="14"/>
        <v>0</v>
      </c>
      <c r="BF203" s="142">
        <f t="shared" si="15"/>
        <v>0</v>
      </c>
      <c r="BG203" s="142">
        <f t="shared" si="16"/>
        <v>0</v>
      </c>
      <c r="BH203" s="142">
        <f t="shared" si="17"/>
        <v>0</v>
      </c>
      <c r="BI203" s="142">
        <f t="shared" si="18"/>
        <v>0</v>
      </c>
      <c r="BJ203" s="15" t="s">
        <v>86</v>
      </c>
      <c r="BK203" s="142">
        <f t="shared" si="19"/>
        <v>0</v>
      </c>
      <c r="BL203" s="15" t="s">
        <v>128</v>
      </c>
      <c r="BM203" s="141" t="s">
        <v>347</v>
      </c>
    </row>
    <row r="204" spans="2:65" s="1" customFormat="1" ht="16.5" customHeight="1">
      <c r="B204" s="128"/>
      <c r="C204" s="161" t="s">
        <v>348</v>
      </c>
      <c r="D204" s="161" t="s">
        <v>188</v>
      </c>
      <c r="E204" s="162" t="s">
        <v>349</v>
      </c>
      <c r="F204" s="163" t="s">
        <v>350</v>
      </c>
      <c r="G204" s="164" t="s">
        <v>259</v>
      </c>
      <c r="H204" s="165">
        <v>1</v>
      </c>
      <c r="I204" s="166"/>
      <c r="J204" s="167">
        <f t="shared" si="10"/>
        <v>0</v>
      </c>
      <c r="K204" s="168"/>
      <c r="L204" s="169"/>
      <c r="M204" s="170" t="s">
        <v>1</v>
      </c>
      <c r="N204" s="171" t="s">
        <v>43</v>
      </c>
      <c r="P204" s="139">
        <f t="shared" si="11"/>
        <v>0</v>
      </c>
      <c r="Q204" s="139">
        <v>0.00128</v>
      </c>
      <c r="R204" s="139">
        <f t="shared" si="12"/>
        <v>0.00128</v>
      </c>
      <c r="S204" s="139">
        <v>0</v>
      </c>
      <c r="T204" s="140">
        <f t="shared" si="13"/>
        <v>0</v>
      </c>
      <c r="AR204" s="141" t="s">
        <v>160</v>
      </c>
      <c r="AT204" s="141" t="s">
        <v>188</v>
      </c>
      <c r="AU204" s="141" t="s">
        <v>88</v>
      </c>
      <c r="AY204" s="15" t="s">
        <v>122</v>
      </c>
      <c r="BE204" s="142">
        <f t="shared" si="14"/>
        <v>0</v>
      </c>
      <c r="BF204" s="142">
        <f t="shared" si="15"/>
        <v>0</v>
      </c>
      <c r="BG204" s="142">
        <f t="shared" si="16"/>
        <v>0</v>
      </c>
      <c r="BH204" s="142">
        <f t="shared" si="17"/>
        <v>0</v>
      </c>
      <c r="BI204" s="142">
        <f t="shared" si="18"/>
        <v>0</v>
      </c>
      <c r="BJ204" s="15" t="s">
        <v>86</v>
      </c>
      <c r="BK204" s="142">
        <f t="shared" si="19"/>
        <v>0</v>
      </c>
      <c r="BL204" s="15" t="s">
        <v>128</v>
      </c>
      <c r="BM204" s="141" t="s">
        <v>351</v>
      </c>
    </row>
    <row r="205" spans="2:65" s="1" customFormat="1" ht="21.75" customHeight="1">
      <c r="B205" s="128"/>
      <c r="C205" s="129" t="s">
        <v>352</v>
      </c>
      <c r="D205" s="129" t="s">
        <v>124</v>
      </c>
      <c r="E205" s="130" t="s">
        <v>353</v>
      </c>
      <c r="F205" s="131" t="s">
        <v>354</v>
      </c>
      <c r="G205" s="132" t="s">
        <v>259</v>
      </c>
      <c r="H205" s="133">
        <v>2</v>
      </c>
      <c r="I205" s="134"/>
      <c r="J205" s="135">
        <f t="shared" si="10"/>
        <v>0</v>
      </c>
      <c r="K205" s="136"/>
      <c r="L205" s="31"/>
      <c r="M205" s="137" t="s">
        <v>1</v>
      </c>
      <c r="N205" s="138" t="s">
        <v>43</v>
      </c>
      <c r="P205" s="139">
        <f t="shared" si="11"/>
        <v>0</v>
      </c>
      <c r="Q205" s="139">
        <v>0.00165</v>
      </c>
      <c r="R205" s="139">
        <f t="shared" si="12"/>
        <v>0.0033</v>
      </c>
      <c r="S205" s="139">
        <v>0</v>
      </c>
      <c r="T205" s="140">
        <f t="shared" si="13"/>
        <v>0</v>
      </c>
      <c r="AR205" s="141" t="s">
        <v>128</v>
      </c>
      <c r="AT205" s="141" t="s">
        <v>124</v>
      </c>
      <c r="AU205" s="141" t="s">
        <v>88</v>
      </c>
      <c r="AY205" s="15" t="s">
        <v>122</v>
      </c>
      <c r="BE205" s="142">
        <f t="shared" si="14"/>
        <v>0</v>
      </c>
      <c r="BF205" s="142">
        <f t="shared" si="15"/>
        <v>0</v>
      </c>
      <c r="BG205" s="142">
        <f t="shared" si="16"/>
        <v>0</v>
      </c>
      <c r="BH205" s="142">
        <f t="shared" si="17"/>
        <v>0</v>
      </c>
      <c r="BI205" s="142">
        <f t="shared" si="18"/>
        <v>0</v>
      </c>
      <c r="BJ205" s="15" t="s">
        <v>86</v>
      </c>
      <c r="BK205" s="142">
        <f t="shared" si="19"/>
        <v>0</v>
      </c>
      <c r="BL205" s="15" t="s">
        <v>128</v>
      </c>
      <c r="BM205" s="141" t="s">
        <v>355</v>
      </c>
    </row>
    <row r="206" spans="2:65" s="1" customFormat="1" ht="24.2" customHeight="1">
      <c r="B206" s="128"/>
      <c r="C206" s="161" t="s">
        <v>356</v>
      </c>
      <c r="D206" s="161" t="s">
        <v>188</v>
      </c>
      <c r="E206" s="162" t="s">
        <v>357</v>
      </c>
      <c r="F206" s="163" t="s">
        <v>358</v>
      </c>
      <c r="G206" s="164" t="s">
        <v>259</v>
      </c>
      <c r="H206" s="165">
        <v>2</v>
      </c>
      <c r="I206" s="166"/>
      <c r="J206" s="167">
        <f t="shared" si="10"/>
        <v>0</v>
      </c>
      <c r="K206" s="168"/>
      <c r="L206" s="169"/>
      <c r="M206" s="170" t="s">
        <v>1</v>
      </c>
      <c r="N206" s="171" t="s">
        <v>43</v>
      </c>
      <c r="P206" s="139">
        <f t="shared" si="11"/>
        <v>0</v>
      </c>
      <c r="Q206" s="139">
        <v>0.023</v>
      </c>
      <c r="R206" s="139">
        <f t="shared" si="12"/>
        <v>0.046</v>
      </c>
      <c r="S206" s="139">
        <v>0</v>
      </c>
      <c r="T206" s="140">
        <f t="shared" si="13"/>
        <v>0</v>
      </c>
      <c r="AR206" s="141" t="s">
        <v>160</v>
      </c>
      <c r="AT206" s="141" t="s">
        <v>188</v>
      </c>
      <c r="AU206" s="141" t="s">
        <v>88</v>
      </c>
      <c r="AY206" s="15" t="s">
        <v>122</v>
      </c>
      <c r="BE206" s="142">
        <f t="shared" si="14"/>
        <v>0</v>
      </c>
      <c r="BF206" s="142">
        <f t="shared" si="15"/>
        <v>0</v>
      </c>
      <c r="BG206" s="142">
        <f t="shared" si="16"/>
        <v>0</v>
      </c>
      <c r="BH206" s="142">
        <f t="shared" si="17"/>
        <v>0</v>
      </c>
      <c r="BI206" s="142">
        <f t="shared" si="18"/>
        <v>0</v>
      </c>
      <c r="BJ206" s="15" t="s">
        <v>86</v>
      </c>
      <c r="BK206" s="142">
        <f t="shared" si="19"/>
        <v>0</v>
      </c>
      <c r="BL206" s="15" t="s">
        <v>128</v>
      </c>
      <c r="BM206" s="141" t="s">
        <v>359</v>
      </c>
    </row>
    <row r="207" spans="2:65" s="1" customFormat="1" ht="16.5" customHeight="1">
      <c r="B207" s="128"/>
      <c r="C207" s="129" t="s">
        <v>360</v>
      </c>
      <c r="D207" s="129" t="s">
        <v>124</v>
      </c>
      <c r="E207" s="130" t="s">
        <v>361</v>
      </c>
      <c r="F207" s="131" t="s">
        <v>362</v>
      </c>
      <c r="G207" s="132" t="s">
        <v>259</v>
      </c>
      <c r="H207" s="133">
        <v>5</v>
      </c>
      <c r="I207" s="134"/>
      <c r="J207" s="135">
        <f t="shared" si="10"/>
        <v>0</v>
      </c>
      <c r="K207" s="136"/>
      <c r="L207" s="31"/>
      <c r="M207" s="137" t="s">
        <v>1</v>
      </c>
      <c r="N207" s="138" t="s">
        <v>43</v>
      </c>
      <c r="P207" s="139">
        <f t="shared" si="11"/>
        <v>0</v>
      </c>
      <c r="Q207" s="139">
        <v>0.00163</v>
      </c>
      <c r="R207" s="139">
        <f t="shared" si="12"/>
        <v>0.00815</v>
      </c>
      <c r="S207" s="139">
        <v>0</v>
      </c>
      <c r="T207" s="140">
        <f t="shared" si="13"/>
        <v>0</v>
      </c>
      <c r="AR207" s="141" t="s">
        <v>128</v>
      </c>
      <c r="AT207" s="141" t="s">
        <v>124</v>
      </c>
      <c r="AU207" s="141" t="s">
        <v>88</v>
      </c>
      <c r="AY207" s="15" t="s">
        <v>122</v>
      </c>
      <c r="BE207" s="142">
        <f t="shared" si="14"/>
        <v>0</v>
      </c>
      <c r="BF207" s="142">
        <f t="shared" si="15"/>
        <v>0</v>
      </c>
      <c r="BG207" s="142">
        <f t="shared" si="16"/>
        <v>0</v>
      </c>
      <c r="BH207" s="142">
        <f t="shared" si="17"/>
        <v>0</v>
      </c>
      <c r="BI207" s="142">
        <f t="shared" si="18"/>
        <v>0</v>
      </c>
      <c r="BJ207" s="15" t="s">
        <v>86</v>
      </c>
      <c r="BK207" s="142">
        <f t="shared" si="19"/>
        <v>0</v>
      </c>
      <c r="BL207" s="15" t="s">
        <v>128</v>
      </c>
      <c r="BM207" s="141" t="s">
        <v>363</v>
      </c>
    </row>
    <row r="208" spans="2:65" s="1" customFormat="1" ht="21.75" customHeight="1">
      <c r="B208" s="128"/>
      <c r="C208" s="161" t="s">
        <v>364</v>
      </c>
      <c r="D208" s="161" t="s">
        <v>188</v>
      </c>
      <c r="E208" s="162" t="s">
        <v>365</v>
      </c>
      <c r="F208" s="163" t="s">
        <v>366</v>
      </c>
      <c r="G208" s="164" t="s">
        <v>259</v>
      </c>
      <c r="H208" s="165">
        <v>5</v>
      </c>
      <c r="I208" s="166"/>
      <c r="J208" s="167">
        <f t="shared" si="10"/>
        <v>0</v>
      </c>
      <c r="K208" s="168"/>
      <c r="L208" s="169"/>
      <c r="M208" s="170" t="s">
        <v>1</v>
      </c>
      <c r="N208" s="171" t="s">
        <v>43</v>
      </c>
      <c r="P208" s="139">
        <f t="shared" si="11"/>
        <v>0</v>
      </c>
      <c r="Q208" s="139">
        <v>0.021</v>
      </c>
      <c r="R208" s="139">
        <f t="shared" si="12"/>
        <v>0.10500000000000001</v>
      </c>
      <c r="S208" s="139">
        <v>0</v>
      </c>
      <c r="T208" s="140">
        <f t="shared" si="13"/>
        <v>0</v>
      </c>
      <c r="AR208" s="141" t="s">
        <v>160</v>
      </c>
      <c r="AT208" s="141" t="s">
        <v>188</v>
      </c>
      <c r="AU208" s="141" t="s">
        <v>88</v>
      </c>
      <c r="AY208" s="15" t="s">
        <v>122</v>
      </c>
      <c r="BE208" s="142">
        <f t="shared" si="14"/>
        <v>0</v>
      </c>
      <c r="BF208" s="142">
        <f t="shared" si="15"/>
        <v>0</v>
      </c>
      <c r="BG208" s="142">
        <f t="shared" si="16"/>
        <v>0</v>
      </c>
      <c r="BH208" s="142">
        <f t="shared" si="17"/>
        <v>0</v>
      </c>
      <c r="BI208" s="142">
        <f t="shared" si="18"/>
        <v>0</v>
      </c>
      <c r="BJ208" s="15" t="s">
        <v>86</v>
      </c>
      <c r="BK208" s="142">
        <f t="shared" si="19"/>
        <v>0</v>
      </c>
      <c r="BL208" s="15" t="s">
        <v>128</v>
      </c>
      <c r="BM208" s="141" t="s">
        <v>367</v>
      </c>
    </row>
    <row r="209" spans="2:65" s="1" customFormat="1" ht="16.5" customHeight="1">
      <c r="B209" s="128"/>
      <c r="C209" s="129" t="s">
        <v>368</v>
      </c>
      <c r="D209" s="129" t="s">
        <v>124</v>
      </c>
      <c r="E209" s="130" t="s">
        <v>369</v>
      </c>
      <c r="F209" s="131" t="s">
        <v>370</v>
      </c>
      <c r="G209" s="132" t="s">
        <v>259</v>
      </c>
      <c r="H209" s="133">
        <v>1</v>
      </c>
      <c r="I209" s="134"/>
      <c r="J209" s="135">
        <f t="shared" si="10"/>
        <v>0</v>
      </c>
      <c r="K209" s="136"/>
      <c r="L209" s="31"/>
      <c r="M209" s="137" t="s">
        <v>1</v>
      </c>
      <c r="N209" s="138" t="s">
        <v>43</v>
      </c>
      <c r="P209" s="139">
        <f t="shared" si="11"/>
        <v>0</v>
      </c>
      <c r="Q209" s="139">
        <v>0.00136</v>
      </c>
      <c r="R209" s="139">
        <f t="shared" si="12"/>
        <v>0.00136</v>
      </c>
      <c r="S209" s="139">
        <v>0</v>
      </c>
      <c r="T209" s="140">
        <f t="shared" si="13"/>
        <v>0</v>
      </c>
      <c r="AR209" s="141" t="s">
        <v>128</v>
      </c>
      <c r="AT209" s="141" t="s">
        <v>124</v>
      </c>
      <c r="AU209" s="141" t="s">
        <v>88</v>
      </c>
      <c r="AY209" s="15" t="s">
        <v>122</v>
      </c>
      <c r="BE209" s="142">
        <f t="shared" si="14"/>
        <v>0</v>
      </c>
      <c r="BF209" s="142">
        <f t="shared" si="15"/>
        <v>0</v>
      </c>
      <c r="BG209" s="142">
        <f t="shared" si="16"/>
        <v>0</v>
      </c>
      <c r="BH209" s="142">
        <f t="shared" si="17"/>
        <v>0</v>
      </c>
      <c r="BI209" s="142">
        <f t="shared" si="18"/>
        <v>0</v>
      </c>
      <c r="BJ209" s="15" t="s">
        <v>86</v>
      </c>
      <c r="BK209" s="142">
        <f t="shared" si="19"/>
        <v>0</v>
      </c>
      <c r="BL209" s="15" t="s">
        <v>128</v>
      </c>
      <c r="BM209" s="141" t="s">
        <v>371</v>
      </c>
    </row>
    <row r="210" spans="2:65" s="1" customFormat="1" ht="16.5" customHeight="1">
      <c r="B210" s="128"/>
      <c r="C210" s="161" t="s">
        <v>372</v>
      </c>
      <c r="D210" s="161" t="s">
        <v>188</v>
      </c>
      <c r="E210" s="162" t="s">
        <v>373</v>
      </c>
      <c r="F210" s="163" t="s">
        <v>374</v>
      </c>
      <c r="G210" s="164" t="s">
        <v>259</v>
      </c>
      <c r="H210" s="165">
        <v>1</v>
      </c>
      <c r="I210" s="166"/>
      <c r="J210" s="167">
        <f t="shared" si="10"/>
        <v>0</v>
      </c>
      <c r="K210" s="168"/>
      <c r="L210" s="169"/>
      <c r="M210" s="170" t="s">
        <v>1</v>
      </c>
      <c r="N210" s="171" t="s">
        <v>43</v>
      </c>
      <c r="P210" s="139">
        <f t="shared" si="11"/>
        <v>0</v>
      </c>
      <c r="Q210" s="139">
        <v>0.088</v>
      </c>
      <c r="R210" s="139">
        <f t="shared" si="12"/>
        <v>0.088</v>
      </c>
      <c r="S210" s="139">
        <v>0</v>
      </c>
      <c r="T210" s="140">
        <f t="shared" si="13"/>
        <v>0</v>
      </c>
      <c r="AR210" s="141" t="s">
        <v>160</v>
      </c>
      <c r="AT210" s="141" t="s">
        <v>188</v>
      </c>
      <c r="AU210" s="141" t="s">
        <v>88</v>
      </c>
      <c r="AY210" s="15" t="s">
        <v>122</v>
      </c>
      <c r="BE210" s="142">
        <f t="shared" si="14"/>
        <v>0</v>
      </c>
      <c r="BF210" s="142">
        <f t="shared" si="15"/>
        <v>0</v>
      </c>
      <c r="BG210" s="142">
        <f t="shared" si="16"/>
        <v>0</v>
      </c>
      <c r="BH210" s="142">
        <f t="shared" si="17"/>
        <v>0</v>
      </c>
      <c r="BI210" s="142">
        <f t="shared" si="18"/>
        <v>0</v>
      </c>
      <c r="BJ210" s="15" t="s">
        <v>86</v>
      </c>
      <c r="BK210" s="142">
        <f t="shared" si="19"/>
        <v>0</v>
      </c>
      <c r="BL210" s="15" t="s">
        <v>128</v>
      </c>
      <c r="BM210" s="141" t="s">
        <v>375</v>
      </c>
    </row>
    <row r="211" spans="2:47" s="1" customFormat="1" ht="29.25">
      <c r="B211" s="31"/>
      <c r="D211" s="143" t="s">
        <v>130</v>
      </c>
      <c r="F211" s="144" t="s">
        <v>376</v>
      </c>
      <c r="I211" s="145"/>
      <c r="L211" s="31"/>
      <c r="M211" s="146"/>
      <c r="T211" s="55"/>
      <c r="AT211" s="15" t="s">
        <v>130</v>
      </c>
      <c r="AU211" s="15" t="s">
        <v>88</v>
      </c>
    </row>
    <row r="212" spans="2:65" s="1" customFormat="1" ht="16.5" customHeight="1">
      <c r="B212" s="128"/>
      <c r="C212" s="161" t="s">
        <v>377</v>
      </c>
      <c r="D212" s="161" t="s">
        <v>188</v>
      </c>
      <c r="E212" s="162" t="s">
        <v>378</v>
      </c>
      <c r="F212" s="163" t="s">
        <v>379</v>
      </c>
      <c r="G212" s="164" t="s">
        <v>259</v>
      </c>
      <c r="H212" s="165">
        <v>1</v>
      </c>
      <c r="I212" s="166"/>
      <c r="J212" s="167">
        <f aca="true" t="shared" si="20" ref="J212:J231">ROUND(I212*H212,2)</f>
        <v>0</v>
      </c>
      <c r="K212" s="168"/>
      <c r="L212" s="169"/>
      <c r="M212" s="170" t="s">
        <v>1</v>
      </c>
      <c r="N212" s="171" t="s">
        <v>43</v>
      </c>
      <c r="P212" s="139">
        <f aca="true" t="shared" si="21" ref="P212:P231">O212*H212</f>
        <v>0</v>
      </c>
      <c r="Q212" s="139">
        <v>0</v>
      </c>
      <c r="R212" s="139">
        <f aca="true" t="shared" si="22" ref="R212:R231">Q212*H212</f>
        <v>0</v>
      </c>
      <c r="S212" s="139">
        <v>0</v>
      </c>
      <c r="T212" s="140">
        <f aca="true" t="shared" si="23" ref="T212:T231">S212*H212</f>
        <v>0</v>
      </c>
      <c r="AR212" s="141" t="s">
        <v>160</v>
      </c>
      <c r="AT212" s="141" t="s">
        <v>188</v>
      </c>
      <c r="AU212" s="141" t="s">
        <v>88</v>
      </c>
      <c r="AY212" s="15" t="s">
        <v>122</v>
      </c>
      <c r="BE212" s="142">
        <f aca="true" t="shared" si="24" ref="BE212:BE231">IF(N212="základní",J212,0)</f>
        <v>0</v>
      </c>
      <c r="BF212" s="142">
        <f aca="true" t="shared" si="25" ref="BF212:BF231">IF(N212="snížená",J212,0)</f>
        <v>0</v>
      </c>
      <c r="BG212" s="142">
        <f aca="true" t="shared" si="26" ref="BG212:BG231">IF(N212="zákl. přenesená",J212,0)</f>
        <v>0</v>
      </c>
      <c r="BH212" s="142">
        <f aca="true" t="shared" si="27" ref="BH212:BH231">IF(N212="sníž. přenesená",J212,0)</f>
        <v>0</v>
      </c>
      <c r="BI212" s="142">
        <f aca="true" t="shared" si="28" ref="BI212:BI231">IF(N212="nulová",J212,0)</f>
        <v>0</v>
      </c>
      <c r="BJ212" s="15" t="s">
        <v>86</v>
      </c>
      <c r="BK212" s="142">
        <f aca="true" t="shared" si="29" ref="BK212:BK231">ROUND(I212*H212,2)</f>
        <v>0</v>
      </c>
      <c r="BL212" s="15" t="s">
        <v>128</v>
      </c>
      <c r="BM212" s="141" t="s">
        <v>380</v>
      </c>
    </row>
    <row r="213" spans="2:65" s="1" customFormat="1" ht="21.75" customHeight="1">
      <c r="B213" s="128"/>
      <c r="C213" s="129" t="s">
        <v>381</v>
      </c>
      <c r="D213" s="129" t="s">
        <v>124</v>
      </c>
      <c r="E213" s="130" t="s">
        <v>382</v>
      </c>
      <c r="F213" s="131" t="s">
        <v>383</v>
      </c>
      <c r="G213" s="132" t="s">
        <v>259</v>
      </c>
      <c r="H213" s="133">
        <v>2</v>
      </c>
      <c r="I213" s="134"/>
      <c r="J213" s="135">
        <f t="shared" si="20"/>
        <v>0</v>
      </c>
      <c r="K213" s="136"/>
      <c r="L213" s="31"/>
      <c r="M213" s="137" t="s">
        <v>1</v>
      </c>
      <c r="N213" s="138" t="s">
        <v>43</v>
      </c>
      <c r="P213" s="139">
        <f t="shared" si="21"/>
        <v>0</v>
      </c>
      <c r="Q213" s="139">
        <v>0.00296</v>
      </c>
      <c r="R213" s="139">
        <f t="shared" si="22"/>
        <v>0.00592</v>
      </c>
      <c r="S213" s="139">
        <v>0</v>
      </c>
      <c r="T213" s="140">
        <f t="shared" si="23"/>
        <v>0</v>
      </c>
      <c r="AR213" s="141" t="s">
        <v>128</v>
      </c>
      <c r="AT213" s="141" t="s">
        <v>124</v>
      </c>
      <c r="AU213" s="141" t="s">
        <v>88</v>
      </c>
      <c r="AY213" s="15" t="s">
        <v>122</v>
      </c>
      <c r="BE213" s="142">
        <f t="shared" si="24"/>
        <v>0</v>
      </c>
      <c r="BF213" s="142">
        <f t="shared" si="25"/>
        <v>0</v>
      </c>
      <c r="BG213" s="142">
        <f t="shared" si="26"/>
        <v>0</v>
      </c>
      <c r="BH213" s="142">
        <f t="shared" si="27"/>
        <v>0</v>
      </c>
      <c r="BI213" s="142">
        <f t="shared" si="28"/>
        <v>0</v>
      </c>
      <c r="BJ213" s="15" t="s">
        <v>86</v>
      </c>
      <c r="BK213" s="142">
        <f t="shared" si="29"/>
        <v>0</v>
      </c>
      <c r="BL213" s="15" t="s">
        <v>128</v>
      </c>
      <c r="BM213" s="141" t="s">
        <v>384</v>
      </c>
    </row>
    <row r="214" spans="2:65" s="1" customFormat="1" ht="24.2" customHeight="1">
      <c r="B214" s="128"/>
      <c r="C214" s="161" t="s">
        <v>385</v>
      </c>
      <c r="D214" s="161" t="s">
        <v>188</v>
      </c>
      <c r="E214" s="162" t="s">
        <v>386</v>
      </c>
      <c r="F214" s="163" t="s">
        <v>387</v>
      </c>
      <c r="G214" s="164" t="s">
        <v>259</v>
      </c>
      <c r="H214" s="165">
        <v>2</v>
      </c>
      <c r="I214" s="166"/>
      <c r="J214" s="167">
        <f t="shared" si="20"/>
        <v>0</v>
      </c>
      <c r="K214" s="168"/>
      <c r="L214" s="169"/>
      <c r="M214" s="170" t="s">
        <v>1</v>
      </c>
      <c r="N214" s="171" t="s">
        <v>43</v>
      </c>
      <c r="P214" s="139">
        <f t="shared" si="21"/>
        <v>0</v>
      </c>
      <c r="Q214" s="139">
        <v>0.046</v>
      </c>
      <c r="R214" s="139">
        <f t="shared" si="22"/>
        <v>0.092</v>
      </c>
      <c r="S214" s="139">
        <v>0</v>
      </c>
      <c r="T214" s="140">
        <f t="shared" si="23"/>
        <v>0</v>
      </c>
      <c r="AR214" s="141" t="s">
        <v>160</v>
      </c>
      <c r="AT214" s="141" t="s">
        <v>188</v>
      </c>
      <c r="AU214" s="141" t="s">
        <v>88</v>
      </c>
      <c r="AY214" s="15" t="s">
        <v>122</v>
      </c>
      <c r="BE214" s="142">
        <f t="shared" si="24"/>
        <v>0</v>
      </c>
      <c r="BF214" s="142">
        <f t="shared" si="25"/>
        <v>0</v>
      </c>
      <c r="BG214" s="142">
        <f t="shared" si="26"/>
        <v>0</v>
      </c>
      <c r="BH214" s="142">
        <f t="shared" si="27"/>
        <v>0</v>
      </c>
      <c r="BI214" s="142">
        <f t="shared" si="28"/>
        <v>0</v>
      </c>
      <c r="BJ214" s="15" t="s">
        <v>86</v>
      </c>
      <c r="BK214" s="142">
        <f t="shared" si="29"/>
        <v>0</v>
      </c>
      <c r="BL214" s="15" t="s">
        <v>128</v>
      </c>
      <c r="BM214" s="141" t="s">
        <v>388</v>
      </c>
    </row>
    <row r="215" spans="2:65" s="1" customFormat="1" ht="24.2" customHeight="1">
      <c r="B215" s="128"/>
      <c r="C215" s="161" t="s">
        <v>389</v>
      </c>
      <c r="D215" s="161" t="s">
        <v>188</v>
      </c>
      <c r="E215" s="162" t="s">
        <v>390</v>
      </c>
      <c r="F215" s="163" t="s">
        <v>391</v>
      </c>
      <c r="G215" s="164" t="s">
        <v>259</v>
      </c>
      <c r="H215" s="165">
        <v>4</v>
      </c>
      <c r="I215" s="166"/>
      <c r="J215" s="167">
        <f t="shared" si="20"/>
        <v>0</v>
      </c>
      <c r="K215" s="168"/>
      <c r="L215" s="169"/>
      <c r="M215" s="170" t="s">
        <v>1</v>
      </c>
      <c r="N215" s="171" t="s">
        <v>43</v>
      </c>
      <c r="P215" s="139">
        <f t="shared" si="21"/>
        <v>0</v>
      </c>
      <c r="Q215" s="139">
        <v>0.004</v>
      </c>
      <c r="R215" s="139">
        <f t="shared" si="22"/>
        <v>0.016</v>
      </c>
      <c r="S215" s="139">
        <v>0</v>
      </c>
      <c r="T215" s="140">
        <f t="shared" si="23"/>
        <v>0</v>
      </c>
      <c r="AR215" s="141" t="s">
        <v>160</v>
      </c>
      <c r="AT215" s="141" t="s">
        <v>188</v>
      </c>
      <c r="AU215" s="141" t="s">
        <v>88</v>
      </c>
      <c r="AY215" s="15" t="s">
        <v>122</v>
      </c>
      <c r="BE215" s="142">
        <f t="shared" si="24"/>
        <v>0</v>
      </c>
      <c r="BF215" s="142">
        <f t="shared" si="25"/>
        <v>0</v>
      </c>
      <c r="BG215" s="142">
        <f t="shared" si="26"/>
        <v>0</v>
      </c>
      <c r="BH215" s="142">
        <f t="shared" si="27"/>
        <v>0</v>
      </c>
      <c r="BI215" s="142">
        <f t="shared" si="28"/>
        <v>0</v>
      </c>
      <c r="BJ215" s="15" t="s">
        <v>86</v>
      </c>
      <c r="BK215" s="142">
        <f t="shared" si="29"/>
        <v>0</v>
      </c>
      <c r="BL215" s="15" t="s">
        <v>128</v>
      </c>
      <c r="BM215" s="141" t="s">
        <v>392</v>
      </c>
    </row>
    <row r="216" spans="2:65" s="1" customFormat="1" ht="16.5" customHeight="1">
      <c r="B216" s="128"/>
      <c r="C216" s="129" t="s">
        <v>393</v>
      </c>
      <c r="D216" s="129" t="s">
        <v>124</v>
      </c>
      <c r="E216" s="130" t="s">
        <v>394</v>
      </c>
      <c r="F216" s="131" t="s">
        <v>395</v>
      </c>
      <c r="G216" s="132" t="s">
        <v>139</v>
      </c>
      <c r="H216" s="133">
        <v>44</v>
      </c>
      <c r="I216" s="134"/>
      <c r="J216" s="135">
        <f t="shared" si="20"/>
        <v>0</v>
      </c>
      <c r="K216" s="136"/>
      <c r="L216" s="31"/>
      <c r="M216" s="137" t="s">
        <v>1</v>
      </c>
      <c r="N216" s="138" t="s">
        <v>43</v>
      </c>
      <c r="P216" s="139">
        <f t="shared" si="21"/>
        <v>0</v>
      </c>
      <c r="Q216" s="139">
        <v>0</v>
      </c>
      <c r="R216" s="139">
        <f t="shared" si="22"/>
        <v>0</v>
      </c>
      <c r="S216" s="139">
        <v>0</v>
      </c>
      <c r="T216" s="140">
        <f t="shared" si="23"/>
        <v>0</v>
      </c>
      <c r="AR216" s="141" t="s">
        <v>128</v>
      </c>
      <c r="AT216" s="141" t="s">
        <v>124</v>
      </c>
      <c r="AU216" s="141" t="s">
        <v>88</v>
      </c>
      <c r="AY216" s="15" t="s">
        <v>122</v>
      </c>
      <c r="BE216" s="142">
        <f t="shared" si="24"/>
        <v>0</v>
      </c>
      <c r="BF216" s="142">
        <f t="shared" si="25"/>
        <v>0</v>
      </c>
      <c r="BG216" s="142">
        <f t="shared" si="26"/>
        <v>0</v>
      </c>
      <c r="BH216" s="142">
        <f t="shared" si="27"/>
        <v>0</v>
      </c>
      <c r="BI216" s="142">
        <f t="shared" si="28"/>
        <v>0</v>
      </c>
      <c r="BJ216" s="15" t="s">
        <v>86</v>
      </c>
      <c r="BK216" s="142">
        <f t="shared" si="29"/>
        <v>0</v>
      </c>
      <c r="BL216" s="15" t="s">
        <v>128</v>
      </c>
      <c r="BM216" s="141" t="s">
        <v>396</v>
      </c>
    </row>
    <row r="217" spans="2:65" s="1" customFormat="1" ht="24.2" customHeight="1">
      <c r="B217" s="128"/>
      <c r="C217" s="129" t="s">
        <v>397</v>
      </c>
      <c r="D217" s="129" t="s">
        <v>124</v>
      </c>
      <c r="E217" s="130" t="s">
        <v>398</v>
      </c>
      <c r="F217" s="131" t="s">
        <v>399</v>
      </c>
      <c r="G217" s="132" t="s">
        <v>139</v>
      </c>
      <c r="H217" s="133">
        <v>44</v>
      </c>
      <c r="I217" s="134"/>
      <c r="J217" s="135">
        <f t="shared" si="20"/>
        <v>0</v>
      </c>
      <c r="K217" s="136"/>
      <c r="L217" s="31"/>
      <c r="M217" s="137" t="s">
        <v>1</v>
      </c>
      <c r="N217" s="138" t="s">
        <v>43</v>
      </c>
      <c r="P217" s="139">
        <f t="shared" si="21"/>
        <v>0</v>
      </c>
      <c r="Q217" s="139">
        <v>0</v>
      </c>
      <c r="R217" s="139">
        <f t="shared" si="22"/>
        <v>0</v>
      </c>
      <c r="S217" s="139">
        <v>0</v>
      </c>
      <c r="T217" s="140">
        <f t="shared" si="23"/>
        <v>0</v>
      </c>
      <c r="AR217" s="141" t="s">
        <v>128</v>
      </c>
      <c r="AT217" s="141" t="s">
        <v>124</v>
      </c>
      <c r="AU217" s="141" t="s">
        <v>88</v>
      </c>
      <c r="AY217" s="15" t="s">
        <v>122</v>
      </c>
      <c r="BE217" s="142">
        <f t="shared" si="24"/>
        <v>0</v>
      </c>
      <c r="BF217" s="142">
        <f t="shared" si="25"/>
        <v>0</v>
      </c>
      <c r="BG217" s="142">
        <f t="shared" si="26"/>
        <v>0</v>
      </c>
      <c r="BH217" s="142">
        <f t="shared" si="27"/>
        <v>0</v>
      </c>
      <c r="BI217" s="142">
        <f t="shared" si="28"/>
        <v>0</v>
      </c>
      <c r="BJ217" s="15" t="s">
        <v>86</v>
      </c>
      <c r="BK217" s="142">
        <f t="shared" si="29"/>
        <v>0</v>
      </c>
      <c r="BL217" s="15" t="s">
        <v>128</v>
      </c>
      <c r="BM217" s="141" t="s">
        <v>400</v>
      </c>
    </row>
    <row r="218" spans="2:65" s="1" customFormat="1" ht="16.5" customHeight="1">
      <c r="B218" s="128"/>
      <c r="C218" s="129" t="s">
        <v>401</v>
      </c>
      <c r="D218" s="129" t="s">
        <v>124</v>
      </c>
      <c r="E218" s="130" t="s">
        <v>402</v>
      </c>
      <c r="F218" s="131" t="s">
        <v>403</v>
      </c>
      <c r="G218" s="132" t="s">
        <v>139</v>
      </c>
      <c r="H218" s="133">
        <v>7</v>
      </c>
      <c r="I218" s="134"/>
      <c r="J218" s="135">
        <f t="shared" si="20"/>
        <v>0</v>
      </c>
      <c r="K218" s="136"/>
      <c r="L218" s="31"/>
      <c r="M218" s="137" t="s">
        <v>1</v>
      </c>
      <c r="N218" s="138" t="s">
        <v>43</v>
      </c>
      <c r="P218" s="139">
        <f t="shared" si="21"/>
        <v>0</v>
      </c>
      <c r="Q218" s="139">
        <v>0</v>
      </c>
      <c r="R218" s="139">
        <f t="shared" si="22"/>
        <v>0</v>
      </c>
      <c r="S218" s="139">
        <v>0</v>
      </c>
      <c r="T218" s="140">
        <f t="shared" si="23"/>
        <v>0</v>
      </c>
      <c r="AR218" s="141" t="s">
        <v>128</v>
      </c>
      <c r="AT218" s="141" t="s">
        <v>124</v>
      </c>
      <c r="AU218" s="141" t="s">
        <v>88</v>
      </c>
      <c r="AY218" s="15" t="s">
        <v>122</v>
      </c>
      <c r="BE218" s="142">
        <f t="shared" si="24"/>
        <v>0</v>
      </c>
      <c r="BF218" s="142">
        <f t="shared" si="25"/>
        <v>0</v>
      </c>
      <c r="BG218" s="142">
        <f t="shared" si="26"/>
        <v>0</v>
      </c>
      <c r="BH218" s="142">
        <f t="shared" si="27"/>
        <v>0</v>
      </c>
      <c r="BI218" s="142">
        <f t="shared" si="28"/>
        <v>0</v>
      </c>
      <c r="BJ218" s="15" t="s">
        <v>86</v>
      </c>
      <c r="BK218" s="142">
        <f t="shared" si="29"/>
        <v>0</v>
      </c>
      <c r="BL218" s="15" t="s">
        <v>128</v>
      </c>
      <c r="BM218" s="141" t="s">
        <v>404</v>
      </c>
    </row>
    <row r="219" spans="2:65" s="1" customFormat="1" ht="24.2" customHeight="1">
      <c r="B219" s="128"/>
      <c r="C219" s="129" t="s">
        <v>405</v>
      </c>
      <c r="D219" s="129" t="s">
        <v>124</v>
      </c>
      <c r="E219" s="130" t="s">
        <v>406</v>
      </c>
      <c r="F219" s="131" t="s">
        <v>407</v>
      </c>
      <c r="G219" s="132" t="s">
        <v>139</v>
      </c>
      <c r="H219" s="133">
        <v>7</v>
      </c>
      <c r="I219" s="134"/>
      <c r="J219" s="135">
        <f t="shared" si="20"/>
        <v>0</v>
      </c>
      <c r="K219" s="136"/>
      <c r="L219" s="31"/>
      <c r="M219" s="137" t="s">
        <v>1</v>
      </c>
      <c r="N219" s="138" t="s">
        <v>43</v>
      </c>
      <c r="P219" s="139">
        <f t="shared" si="21"/>
        <v>0</v>
      </c>
      <c r="Q219" s="139">
        <v>0</v>
      </c>
      <c r="R219" s="139">
        <f t="shared" si="22"/>
        <v>0</v>
      </c>
      <c r="S219" s="139">
        <v>0</v>
      </c>
      <c r="T219" s="140">
        <f t="shared" si="23"/>
        <v>0</v>
      </c>
      <c r="AR219" s="141" t="s">
        <v>128</v>
      </c>
      <c r="AT219" s="141" t="s">
        <v>124</v>
      </c>
      <c r="AU219" s="141" t="s">
        <v>88</v>
      </c>
      <c r="AY219" s="15" t="s">
        <v>122</v>
      </c>
      <c r="BE219" s="142">
        <f t="shared" si="24"/>
        <v>0</v>
      </c>
      <c r="BF219" s="142">
        <f t="shared" si="25"/>
        <v>0</v>
      </c>
      <c r="BG219" s="142">
        <f t="shared" si="26"/>
        <v>0</v>
      </c>
      <c r="BH219" s="142">
        <f t="shared" si="27"/>
        <v>0</v>
      </c>
      <c r="BI219" s="142">
        <f t="shared" si="28"/>
        <v>0</v>
      </c>
      <c r="BJ219" s="15" t="s">
        <v>86</v>
      </c>
      <c r="BK219" s="142">
        <f t="shared" si="29"/>
        <v>0</v>
      </c>
      <c r="BL219" s="15" t="s">
        <v>128</v>
      </c>
      <c r="BM219" s="141" t="s">
        <v>408</v>
      </c>
    </row>
    <row r="220" spans="2:65" s="1" customFormat="1" ht="16.5" customHeight="1">
      <c r="B220" s="128"/>
      <c r="C220" s="129" t="s">
        <v>409</v>
      </c>
      <c r="D220" s="129" t="s">
        <v>124</v>
      </c>
      <c r="E220" s="130" t="s">
        <v>410</v>
      </c>
      <c r="F220" s="131" t="s">
        <v>411</v>
      </c>
      <c r="G220" s="132" t="s">
        <v>259</v>
      </c>
      <c r="H220" s="133">
        <v>4</v>
      </c>
      <c r="I220" s="134"/>
      <c r="J220" s="135">
        <f t="shared" si="20"/>
        <v>0</v>
      </c>
      <c r="K220" s="136"/>
      <c r="L220" s="31"/>
      <c r="M220" s="137" t="s">
        <v>1</v>
      </c>
      <c r="N220" s="138" t="s">
        <v>43</v>
      </c>
      <c r="P220" s="139">
        <f t="shared" si="21"/>
        <v>0</v>
      </c>
      <c r="Q220" s="139">
        <v>0</v>
      </c>
      <c r="R220" s="139">
        <f t="shared" si="22"/>
        <v>0</v>
      </c>
      <c r="S220" s="139">
        <v>0</v>
      </c>
      <c r="T220" s="140">
        <f t="shared" si="23"/>
        <v>0</v>
      </c>
      <c r="AR220" s="141" t="s">
        <v>128</v>
      </c>
      <c r="AT220" s="141" t="s">
        <v>124</v>
      </c>
      <c r="AU220" s="141" t="s">
        <v>88</v>
      </c>
      <c r="AY220" s="15" t="s">
        <v>122</v>
      </c>
      <c r="BE220" s="142">
        <f t="shared" si="24"/>
        <v>0</v>
      </c>
      <c r="BF220" s="142">
        <f t="shared" si="25"/>
        <v>0</v>
      </c>
      <c r="BG220" s="142">
        <f t="shared" si="26"/>
        <v>0</v>
      </c>
      <c r="BH220" s="142">
        <f t="shared" si="27"/>
        <v>0</v>
      </c>
      <c r="BI220" s="142">
        <f t="shared" si="28"/>
        <v>0</v>
      </c>
      <c r="BJ220" s="15" t="s">
        <v>86</v>
      </c>
      <c r="BK220" s="142">
        <f t="shared" si="29"/>
        <v>0</v>
      </c>
      <c r="BL220" s="15" t="s">
        <v>128</v>
      </c>
      <c r="BM220" s="141" t="s">
        <v>412</v>
      </c>
    </row>
    <row r="221" spans="2:65" s="1" customFormat="1" ht="16.5" customHeight="1">
      <c r="B221" s="128"/>
      <c r="C221" s="161" t="s">
        <v>413</v>
      </c>
      <c r="D221" s="161" t="s">
        <v>188</v>
      </c>
      <c r="E221" s="162" t="s">
        <v>414</v>
      </c>
      <c r="F221" s="163" t="s">
        <v>415</v>
      </c>
      <c r="G221" s="164" t="s">
        <v>259</v>
      </c>
      <c r="H221" s="165">
        <v>4</v>
      </c>
      <c r="I221" s="166"/>
      <c r="J221" s="167">
        <f t="shared" si="20"/>
        <v>0</v>
      </c>
      <c r="K221" s="168"/>
      <c r="L221" s="169"/>
      <c r="M221" s="170" t="s">
        <v>1</v>
      </c>
      <c r="N221" s="171" t="s">
        <v>43</v>
      </c>
      <c r="P221" s="139">
        <f t="shared" si="21"/>
        <v>0</v>
      </c>
      <c r="Q221" s="139">
        <v>0.0069</v>
      </c>
      <c r="R221" s="139">
        <f t="shared" si="22"/>
        <v>0.0276</v>
      </c>
      <c r="S221" s="139">
        <v>0</v>
      </c>
      <c r="T221" s="140">
        <f t="shared" si="23"/>
        <v>0</v>
      </c>
      <c r="AR221" s="141" t="s">
        <v>160</v>
      </c>
      <c r="AT221" s="141" t="s">
        <v>188</v>
      </c>
      <c r="AU221" s="141" t="s">
        <v>88</v>
      </c>
      <c r="AY221" s="15" t="s">
        <v>122</v>
      </c>
      <c r="BE221" s="142">
        <f t="shared" si="24"/>
        <v>0</v>
      </c>
      <c r="BF221" s="142">
        <f t="shared" si="25"/>
        <v>0</v>
      </c>
      <c r="BG221" s="142">
        <f t="shared" si="26"/>
        <v>0</v>
      </c>
      <c r="BH221" s="142">
        <f t="shared" si="27"/>
        <v>0</v>
      </c>
      <c r="BI221" s="142">
        <f t="shared" si="28"/>
        <v>0</v>
      </c>
      <c r="BJ221" s="15" t="s">
        <v>86</v>
      </c>
      <c r="BK221" s="142">
        <f t="shared" si="29"/>
        <v>0</v>
      </c>
      <c r="BL221" s="15" t="s">
        <v>128</v>
      </c>
      <c r="BM221" s="141" t="s">
        <v>416</v>
      </c>
    </row>
    <row r="222" spans="2:65" s="1" customFormat="1" ht="24.2" customHeight="1">
      <c r="B222" s="128"/>
      <c r="C222" s="161" t="s">
        <v>417</v>
      </c>
      <c r="D222" s="161" t="s">
        <v>188</v>
      </c>
      <c r="E222" s="162" t="s">
        <v>418</v>
      </c>
      <c r="F222" s="163" t="s">
        <v>419</v>
      </c>
      <c r="G222" s="164" t="s">
        <v>259</v>
      </c>
      <c r="H222" s="165">
        <v>4</v>
      </c>
      <c r="I222" s="166"/>
      <c r="J222" s="167">
        <f t="shared" si="20"/>
        <v>0</v>
      </c>
      <c r="K222" s="168"/>
      <c r="L222" s="169"/>
      <c r="M222" s="170" t="s">
        <v>1</v>
      </c>
      <c r="N222" s="171" t="s">
        <v>43</v>
      </c>
      <c r="P222" s="139">
        <f t="shared" si="21"/>
        <v>0</v>
      </c>
      <c r="Q222" s="139">
        <v>0.0009</v>
      </c>
      <c r="R222" s="139">
        <f t="shared" si="22"/>
        <v>0.0036</v>
      </c>
      <c r="S222" s="139">
        <v>0</v>
      </c>
      <c r="T222" s="140">
        <f t="shared" si="23"/>
        <v>0</v>
      </c>
      <c r="AR222" s="141" t="s">
        <v>160</v>
      </c>
      <c r="AT222" s="141" t="s">
        <v>188</v>
      </c>
      <c r="AU222" s="141" t="s">
        <v>88</v>
      </c>
      <c r="AY222" s="15" t="s">
        <v>122</v>
      </c>
      <c r="BE222" s="142">
        <f t="shared" si="24"/>
        <v>0</v>
      </c>
      <c r="BF222" s="142">
        <f t="shared" si="25"/>
        <v>0</v>
      </c>
      <c r="BG222" s="142">
        <f t="shared" si="26"/>
        <v>0</v>
      </c>
      <c r="BH222" s="142">
        <f t="shared" si="27"/>
        <v>0</v>
      </c>
      <c r="BI222" s="142">
        <f t="shared" si="28"/>
        <v>0</v>
      </c>
      <c r="BJ222" s="15" t="s">
        <v>86</v>
      </c>
      <c r="BK222" s="142">
        <f t="shared" si="29"/>
        <v>0</v>
      </c>
      <c r="BL222" s="15" t="s">
        <v>128</v>
      </c>
      <c r="BM222" s="141" t="s">
        <v>420</v>
      </c>
    </row>
    <row r="223" spans="2:65" s="1" customFormat="1" ht="16.5" customHeight="1">
      <c r="B223" s="128"/>
      <c r="C223" s="129" t="s">
        <v>421</v>
      </c>
      <c r="D223" s="129" t="s">
        <v>124</v>
      </c>
      <c r="E223" s="130" t="s">
        <v>422</v>
      </c>
      <c r="F223" s="131" t="s">
        <v>423</v>
      </c>
      <c r="G223" s="132" t="s">
        <v>259</v>
      </c>
      <c r="H223" s="133">
        <v>5</v>
      </c>
      <c r="I223" s="134"/>
      <c r="J223" s="135">
        <f t="shared" si="20"/>
        <v>0</v>
      </c>
      <c r="K223" s="136"/>
      <c r="L223" s="31"/>
      <c r="M223" s="137" t="s">
        <v>1</v>
      </c>
      <c r="N223" s="138" t="s">
        <v>43</v>
      </c>
      <c r="P223" s="139">
        <f t="shared" si="21"/>
        <v>0</v>
      </c>
      <c r="Q223" s="139">
        <v>0.00031</v>
      </c>
      <c r="R223" s="139">
        <f t="shared" si="22"/>
        <v>0.00155</v>
      </c>
      <c r="S223" s="139">
        <v>0</v>
      </c>
      <c r="T223" s="140">
        <f t="shared" si="23"/>
        <v>0</v>
      </c>
      <c r="AR223" s="141" t="s">
        <v>128</v>
      </c>
      <c r="AT223" s="141" t="s">
        <v>124</v>
      </c>
      <c r="AU223" s="141" t="s">
        <v>88</v>
      </c>
      <c r="AY223" s="15" t="s">
        <v>122</v>
      </c>
      <c r="BE223" s="142">
        <f t="shared" si="24"/>
        <v>0</v>
      </c>
      <c r="BF223" s="142">
        <f t="shared" si="25"/>
        <v>0</v>
      </c>
      <c r="BG223" s="142">
        <f t="shared" si="26"/>
        <v>0</v>
      </c>
      <c r="BH223" s="142">
        <f t="shared" si="27"/>
        <v>0</v>
      </c>
      <c r="BI223" s="142">
        <f t="shared" si="28"/>
        <v>0</v>
      </c>
      <c r="BJ223" s="15" t="s">
        <v>86</v>
      </c>
      <c r="BK223" s="142">
        <f t="shared" si="29"/>
        <v>0</v>
      </c>
      <c r="BL223" s="15" t="s">
        <v>128</v>
      </c>
      <c r="BM223" s="141" t="s">
        <v>424</v>
      </c>
    </row>
    <row r="224" spans="2:65" s="1" customFormat="1" ht="16.5" customHeight="1">
      <c r="B224" s="128"/>
      <c r="C224" s="129" t="s">
        <v>425</v>
      </c>
      <c r="D224" s="129" t="s">
        <v>124</v>
      </c>
      <c r="E224" s="130" t="s">
        <v>426</v>
      </c>
      <c r="F224" s="131" t="s">
        <v>427</v>
      </c>
      <c r="G224" s="132" t="s">
        <v>139</v>
      </c>
      <c r="H224" s="133">
        <v>66</v>
      </c>
      <c r="I224" s="134"/>
      <c r="J224" s="135">
        <f t="shared" si="20"/>
        <v>0</v>
      </c>
      <c r="K224" s="136"/>
      <c r="L224" s="31"/>
      <c r="M224" s="137" t="s">
        <v>1</v>
      </c>
      <c r="N224" s="138" t="s">
        <v>43</v>
      </c>
      <c r="P224" s="139">
        <f t="shared" si="21"/>
        <v>0</v>
      </c>
      <c r="Q224" s="139">
        <v>0.00019</v>
      </c>
      <c r="R224" s="139">
        <f t="shared" si="22"/>
        <v>0.01254</v>
      </c>
      <c r="S224" s="139">
        <v>0</v>
      </c>
      <c r="T224" s="140">
        <f t="shared" si="23"/>
        <v>0</v>
      </c>
      <c r="AR224" s="141" t="s">
        <v>128</v>
      </c>
      <c r="AT224" s="141" t="s">
        <v>124</v>
      </c>
      <c r="AU224" s="141" t="s">
        <v>88</v>
      </c>
      <c r="AY224" s="15" t="s">
        <v>122</v>
      </c>
      <c r="BE224" s="142">
        <f t="shared" si="24"/>
        <v>0</v>
      </c>
      <c r="BF224" s="142">
        <f t="shared" si="25"/>
        <v>0</v>
      </c>
      <c r="BG224" s="142">
        <f t="shared" si="26"/>
        <v>0</v>
      </c>
      <c r="BH224" s="142">
        <f t="shared" si="27"/>
        <v>0</v>
      </c>
      <c r="BI224" s="142">
        <f t="shared" si="28"/>
        <v>0</v>
      </c>
      <c r="BJ224" s="15" t="s">
        <v>86</v>
      </c>
      <c r="BK224" s="142">
        <f t="shared" si="29"/>
        <v>0</v>
      </c>
      <c r="BL224" s="15" t="s">
        <v>128</v>
      </c>
      <c r="BM224" s="141" t="s">
        <v>428</v>
      </c>
    </row>
    <row r="225" spans="2:65" s="1" customFormat="1" ht="24.2" customHeight="1">
      <c r="B225" s="128"/>
      <c r="C225" s="129" t="s">
        <v>429</v>
      </c>
      <c r="D225" s="129" t="s">
        <v>124</v>
      </c>
      <c r="E225" s="130" t="s">
        <v>430</v>
      </c>
      <c r="F225" s="131" t="s">
        <v>431</v>
      </c>
      <c r="G225" s="132" t="s">
        <v>139</v>
      </c>
      <c r="H225" s="133">
        <v>51</v>
      </c>
      <c r="I225" s="134"/>
      <c r="J225" s="135">
        <f t="shared" si="20"/>
        <v>0</v>
      </c>
      <c r="K225" s="136"/>
      <c r="L225" s="31"/>
      <c r="M225" s="137" t="s">
        <v>1</v>
      </c>
      <c r="N225" s="138" t="s">
        <v>43</v>
      </c>
      <c r="P225" s="139">
        <f t="shared" si="21"/>
        <v>0</v>
      </c>
      <c r="Q225" s="139">
        <v>6E-05</v>
      </c>
      <c r="R225" s="139">
        <f t="shared" si="22"/>
        <v>0.0030600000000000002</v>
      </c>
      <c r="S225" s="139">
        <v>0</v>
      </c>
      <c r="T225" s="140">
        <f t="shared" si="23"/>
        <v>0</v>
      </c>
      <c r="AR225" s="141" t="s">
        <v>128</v>
      </c>
      <c r="AT225" s="141" t="s">
        <v>124</v>
      </c>
      <c r="AU225" s="141" t="s">
        <v>88</v>
      </c>
      <c r="AY225" s="15" t="s">
        <v>122</v>
      </c>
      <c r="BE225" s="142">
        <f t="shared" si="24"/>
        <v>0</v>
      </c>
      <c r="BF225" s="142">
        <f t="shared" si="25"/>
        <v>0</v>
      </c>
      <c r="BG225" s="142">
        <f t="shared" si="26"/>
        <v>0</v>
      </c>
      <c r="BH225" s="142">
        <f t="shared" si="27"/>
        <v>0</v>
      </c>
      <c r="BI225" s="142">
        <f t="shared" si="28"/>
        <v>0</v>
      </c>
      <c r="BJ225" s="15" t="s">
        <v>86</v>
      </c>
      <c r="BK225" s="142">
        <f t="shared" si="29"/>
        <v>0</v>
      </c>
      <c r="BL225" s="15" t="s">
        <v>128</v>
      </c>
      <c r="BM225" s="141" t="s">
        <v>432</v>
      </c>
    </row>
    <row r="226" spans="2:65" s="1" customFormat="1" ht="16.5" customHeight="1">
      <c r="B226" s="128"/>
      <c r="C226" s="129" t="s">
        <v>433</v>
      </c>
      <c r="D226" s="129" t="s">
        <v>124</v>
      </c>
      <c r="E226" s="130" t="s">
        <v>434</v>
      </c>
      <c r="F226" s="131" t="s">
        <v>435</v>
      </c>
      <c r="G226" s="132" t="s">
        <v>308</v>
      </c>
      <c r="H226" s="133">
        <v>1</v>
      </c>
      <c r="I226" s="134"/>
      <c r="J226" s="135">
        <f t="shared" si="20"/>
        <v>0</v>
      </c>
      <c r="K226" s="136"/>
      <c r="L226" s="31"/>
      <c r="M226" s="137" t="s">
        <v>1</v>
      </c>
      <c r="N226" s="138" t="s">
        <v>43</v>
      </c>
      <c r="P226" s="139">
        <f t="shared" si="21"/>
        <v>0</v>
      </c>
      <c r="Q226" s="139">
        <v>0</v>
      </c>
      <c r="R226" s="139">
        <f t="shared" si="22"/>
        <v>0</v>
      </c>
      <c r="S226" s="139">
        <v>0</v>
      </c>
      <c r="T226" s="140">
        <f t="shared" si="23"/>
        <v>0</v>
      </c>
      <c r="AR226" s="141" t="s">
        <v>128</v>
      </c>
      <c r="AT226" s="141" t="s">
        <v>124</v>
      </c>
      <c r="AU226" s="141" t="s">
        <v>88</v>
      </c>
      <c r="AY226" s="15" t="s">
        <v>122</v>
      </c>
      <c r="BE226" s="142">
        <f t="shared" si="24"/>
        <v>0</v>
      </c>
      <c r="BF226" s="142">
        <f t="shared" si="25"/>
        <v>0</v>
      </c>
      <c r="BG226" s="142">
        <f t="shared" si="26"/>
        <v>0</v>
      </c>
      <c r="BH226" s="142">
        <f t="shared" si="27"/>
        <v>0</v>
      </c>
      <c r="BI226" s="142">
        <f t="shared" si="28"/>
        <v>0</v>
      </c>
      <c r="BJ226" s="15" t="s">
        <v>86</v>
      </c>
      <c r="BK226" s="142">
        <f t="shared" si="29"/>
        <v>0</v>
      </c>
      <c r="BL226" s="15" t="s">
        <v>128</v>
      </c>
      <c r="BM226" s="141" t="s">
        <v>436</v>
      </c>
    </row>
    <row r="227" spans="2:65" s="1" customFormat="1" ht="16.5" customHeight="1">
      <c r="B227" s="128"/>
      <c r="C227" s="129" t="s">
        <v>437</v>
      </c>
      <c r="D227" s="129" t="s">
        <v>124</v>
      </c>
      <c r="E227" s="130" t="s">
        <v>438</v>
      </c>
      <c r="F227" s="131" t="s">
        <v>439</v>
      </c>
      <c r="G227" s="132" t="s">
        <v>259</v>
      </c>
      <c r="H227" s="133">
        <v>1</v>
      </c>
      <c r="I227" s="134"/>
      <c r="J227" s="135">
        <f t="shared" si="20"/>
        <v>0</v>
      </c>
      <c r="K227" s="136"/>
      <c r="L227" s="31"/>
      <c r="M227" s="137" t="s">
        <v>1</v>
      </c>
      <c r="N227" s="138" t="s">
        <v>43</v>
      </c>
      <c r="P227" s="139">
        <f t="shared" si="21"/>
        <v>0</v>
      </c>
      <c r="Q227" s="139">
        <v>0</v>
      </c>
      <c r="R227" s="139">
        <f t="shared" si="22"/>
        <v>0</v>
      </c>
      <c r="S227" s="139">
        <v>0</v>
      </c>
      <c r="T227" s="140">
        <f t="shared" si="23"/>
        <v>0</v>
      </c>
      <c r="AR227" s="141" t="s">
        <v>128</v>
      </c>
      <c r="AT227" s="141" t="s">
        <v>124</v>
      </c>
      <c r="AU227" s="141" t="s">
        <v>88</v>
      </c>
      <c r="AY227" s="15" t="s">
        <v>122</v>
      </c>
      <c r="BE227" s="142">
        <f t="shared" si="24"/>
        <v>0</v>
      </c>
      <c r="BF227" s="142">
        <f t="shared" si="25"/>
        <v>0</v>
      </c>
      <c r="BG227" s="142">
        <f t="shared" si="26"/>
        <v>0</v>
      </c>
      <c r="BH227" s="142">
        <f t="shared" si="27"/>
        <v>0</v>
      </c>
      <c r="BI227" s="142">
        <f t="shared" si="28"/>
        <v>0</v>
      </c>
      <c r="BJ227" s="15" t="s">
        <v>86</v>
      </c>
      <c r="BK227" s="142">
        <f t="shared" si="29"/>
        <v>0</v>
      </c>
      <c r="BL227" s="15" t="s">
        <v>128</v>
      </c>
      <c r="BM227" s="141" t="s">
        <v>440</v>
      </c>
    </row>
    <row r="228" spans="2:65" s="1" customFormat="1" ht="16.5" customHeight="1">
      <c r="B228" s="128"/>
      <c r="C228" s="129" t="s">
        <v>441</v>
      </c>
      <c r="D228" s="129" t="s">
        <v>124</v>
      </c>
      <c r="E228" s="130" t="s">
        <v>442</v>
      </c>
      <c r="F228" s="131" t="s">
        <v>443</v>
      </c>
      <c r="G228" s="132" t="s">
        <v>308</v>
      </c>
      <c r="H228" s="133">
        <v>1</v>
      </c>
      <c r="I228" s="134"/>
      <c r="J228" s="135">
        <f t="shared" si="20"/>
        <v>0</v>
      </c>
      <c r="K228" s="136"/>
      <c r="L228" s="31"/>
      <c r="M228" s="137" t="s">
        <v>1</v>
      </c>
      <c r="N228" s="138" t="s">
        <v>43</v>
      </c>
      <c r="P228" s="139">
        <f t="shared" si="21"/>
        <v>0</v>
      </c>
      <c r="Q228" s="139">
        <v>0</v>
      </c>
      <c r="R228" s="139">
        <f t="shared" si="22"/>
        <v>0</v>
      </c>
      <c r="S228" s="139">
        <v>0</v>
      </c>
      <c r="T228" s="140">
        <f t="shared" si="23"/>
        <v>0</v>
      </c>
      <c r="AR228" s="141" t="s">
        <v>128</v>
      </c>
      <c r="AT228" s="141" t="s">
        <v>124</v>
      </c>
      <c r="AU228" s="141" t="s">
        <v>88</v>
      </c>
      <c r="AY228" s="15" t="s">
        <v>122</v>
      </c>
      <c r="BE228" s="142">
        <f t="shared" si="24"/>
        <v>0</v>
      </c>
      <c r="BF228" s="142">
        <f t="shared" si="25"/>
        <v>0</v>
      </c>
      <c r="BG228" s="142">
        <f t="shared" si="26"/>
        <v>0</v>
      </c>
      <c r="BH228" s="142">
        <f t="shared" si="27"/>
        <v>0</v>
      </c>
      <c r="BI228" s="142">
        <f t="shared" si="28"/>
        <v>0</v>
      </c>
      <c r="BJ228" s="15" t="s">
        <v>86</v>
      </c>
      <c r="BK228" s="142">
        <f t="shared" si="29"/>
        <v>0</v>
      </c>
      <c r="BL228" s="15" t="s">
        <v>128</v>
      </c>
      <c r="BM228" s="141" t="s">
        <v>444</v>
      </c>
    </row>
    <row r="229" spans="2:65" s="1" customFormat="1" ht="21.75" customHeight="1">
      <c r="B229" s="128"/>
      <c r="C229" s="129" t="s">
        <v>445</v>
      </c>
      <c r="D229" s="129" t="s">
        <v>124</v>
      </c>
      <c r="E229" s="130" t="s">
        <v>446</v>
      </c>
      <c r="F229" s="131" t="s">
        <v>447</v>
      </c>
      <c r="G229" s="132" t="s">
        <v>308</v>
      </c>
      <c r="H229" s="133">
        <v>1</v>
      </c>
      <c r="I229" s="134"/>
      <c r="J229" s="135">
        <f t="shared" si="20"/>
        <v>0</v>
      </c>
      <c r="K229" s="136"/>
      <c r="L229" s="31"/>
      <c r="M229" s="137" t="s">
        <v>1</v>
      </c>
      <c r="N229" s="138" t="s">
        <v>43</v>
      </c>
      <c r="P229" s="139">
        <f t="shared" si="21"/>
        <v>0</v>
      </c>
      <c r="Q229" s="139">
        <v>0</v>
      </c>
      <c r="R229" s="139">
        <f t="shared" si="22"/>
        <v>0</v>
      </c>
      <c r="S229" s="139">
        <v>0</v>
      </c>
      <c r="T229" s="140">
        <f t="shared" si="23"/>
        <v>0</v>
      </c>
      <c r="AR229" s="141" t="s">
        <v>128</v>
      </c>
      <c r="AT229" s="141" t="s">
        <v>124</v>
      </c>
      <c r="AU229" s="141" t="s">
        <v>88</v>
      </c>
      <c r="AY229" s="15" t="s">
        <v>122</v>
      </c>
      <c r="BE229" s="142">
        <f t="shared" si="24"/>
        <v>0</v>
      </c>
      <c r="BF229" s="142">
        <f t="shared" si="25"/>
        <v>0</v>
      </c>
      <c r="BG229" s="142">
        <f t="shared" si="26"/>
        <v>0</v>
      </c>
      <c r="BH229" s="142">
        <f t="shared" si="27"/>
        <v>0</v>
      </c>
      <c r="BI229" s="142">
        <f t="shared" si="28"/>
        <v>0</v>
      </c>
      <c r="BJ229" s="15" t="s">
        <v>86</v>
      </c>
      <c r="BK229" s="142">
        <f t="shared" si="29"/>
        <v>0</v>
      </c>
      <c r="BL229" s="15" t="s">
        <v>128</v>
      </c>
      <c r="BM229" s="141" t="s">
        <v>448</v>
      </c>
    </row>
    <row r="230" spans="2:65" s="1" customFormat="1" ht="16.5" customHeight="1">
      <c r="B230" s="128"/>
      <c r="C230" s="129" t="s">
        <v>449</v>
      </c>
      <c r="D230" s="129" t="s">
        <v>124</v>
      </c>
      <c r="E230" s="130" t="s">
        <v>450</v>
      </c>
      <c r="F230" s="131" t="s">
        <v>451</v>
      </c>
      <c r="G230" s="132" t="s">
        <v>259</v>
      </c>
      <c r="H230" s="133">
        <v>5</v>
      </c>
      <c r="I230" s="134"/>
      <c r="J230" s="135">
        <f t="shared" si="20"/>
        <v>0</v>
      </c>
      <c r="K230" s="136"/>
      <c r="L230" s="31"/>
      <c r="M230" s="137" t="s">
        <v>1</v>
      </c>
      <c r="N230" s="138" t="s">
        <v>43</v>
      </c>
      <c r="P230" s="139">
        <f t="shared" si="21"/>
        <v>0</v>
      </c>
      <c r="Q230" s="139">
        <v>0</v>
      </c>
      <c r="R230" s="139">
        <f t="shared" si="22"/>
        <v>0</v>
      </c>
      <c r="S230" s="139">
        <v>0</v>
      </c>
      <c r="T230" s="140">
        <f t="shared" si="23"/>
        <v>0</v>
      </c>
      <c r="AR230" s="141" t="s">
        <v>128</v>
      </c>
      <c r="AT230" s="141" t="s">
        <v>124</v>
      </c>
      <c r="AU230" s="141" t="s">
        <v>88</v>
      </c>
      <c r="AY230" s="15" t="s">
        <v>122</v>
      </c>
      <c r="BE230" s="142">
        <f t="shared" si="24"/>
        <v>0</v>
      </c>
      <c r="BF230" s="142">
        <f t="shared" si="25"/>
        <v>0</v>
      </c>
      <c r="BG230" s="142">
        <f t="shared" si="26"/>
        <v>0</v>
      </c>
      <c r="BH230" s="142">
        <f t="shared" si="27"/>
        <v>0</v>
      </c>
      <c r="BI230" s="142">
        <f t="shared" si="28"/>
        <v>0</v>
      </c>
      <c r="BJ230" s="15" t="s">
        <v>86</v>
      </c>
      <c r="BK230" s="142">
        <f t="shared" si="29"/>
        <v>0</v>
      </c>
      <c r="BL230" s="15" t="s">
        <v>128</v>
      </c>
      <c r="BM230" s="141" t="s">
        <v>452</v>
      </c>
    </row>
    <row r="231" spans="2:65" s="1" customFormat="1" ht="16.5" customHeight="1">
      <c r="B231" s="128"/>
      <c r="C231" s="129" t="s">
        <v>453</v>
      </c>
      <c r="D231" s="129" t="s">
        <v>124</v>
      </c>
      <c r="E231" s="130" t="s">
        <v>454</v>
      </c>
      <c r="F231" s="131" t="s">
        <v>455</v>
      </c>
      <c r="G231" s="132" t="s">
        <v>259</v>
      </c>
      <c r="H231" s="133">
        <v>3</v>
      </c>
      <c r="I231" s="134"/>
      <c r="J231" s="135">
        <f t="shared" si="20"/>
        <v>0</v>
      </c>
      <c r="K231" s="136"/>
      <c r="L231" s="31"/>
      <c r="M231" s="137" t="s">
        <v>1</v>
      </c>
      <c r="N231" s="138" t="s">
        <v>43</v>
      </c>
      <c r="P231" s="139">
        <f t="shared" si="21"/>
        <v>0</v>
      </c>
      <c r="Q231" s="139">
        <v>0</v>
      </c>
      <c r="R231" s="139">
        <f t="shared" si="22"/>
        <v>0</v>
      </c>
      <c r="S231" s="139">
        <v>0</v>
      </c>
      <c r="T231" s="140">
        <f t="shared" si="23"/>
        <v>0</v>
      </c>
      <c r="AR231" s="141" t="s">
        <v>128</v>
      </c>
      <c r="AT231" s="141" t="s">
        <v>124</v>
      </c>
      <c r="AU231" s="141" t="s">
        <v>88</v>
      </c>
      <c r="AY231" s="15" t="s">
        <v>122</v>
      </c>
      <c r="BE231" s="142">
        <f t="shared" si="24"/>
        <v>0</v>
      </c>
      <c r="BF231" s="142">
        <f t="shared" si="25"/>
        <v>0</v>
      </c>
      <c r="BG231" s="142">
        <f t="shared" si="26"/>
        <v>0</v>
      </c>
      <c r="BH231" s="142">
        <f t="shared" si="27"/>
        <v>0</v>
      </c>
      <c r="BI231" s="142">
        <f t="shared" si="28"/>
        <v>0</v>
      </c>
      <c r="BJ231" s="15" t="s">
        <v>86</v>
      </c>
      <c r="BK231" s="142">
        <f t="shared" si="29"/>
        <v>0</v>
      </c>
      <c r="BL231" s="15" t="s">
        <v>128</v>
      </c>
      <c r="BM231" s="141" t="s">
        <v>456</v>
      </c>
    </row>
    <row r="232" spans="2:63" s="11" customFormat="1" ht="22.9" customHeight="1">
      <c r="B232" s="116"/>
      <c r="D232" s="117" t="s">
        <v>77</v>
      </c>
      <c r="E232" s="126" t="s">
        <v>167</v>
      </c>
      <c r="F232" s="126" t="s">
        <v>457</v>
      </c>
      <c r="I232" s="119"/>
      <c r="J232" s="127">
        <f>BK232</f>
        <v>0</v>
      </c>
      <c r="L232" s="116"/>
      <c r="M232" s="121"/>
      <c r="P232" s="122">
        <f>SUM(P233:P240)</f>
        <v>0</v>
      </c>
      <c r="R232" s="122">
        <f>SUM(R233:R240)</f>
        <v>0.028199999999999996</v>
      </c>
      <c r="T232" s="123">
        <f>SUM(T233:T240)</f>
        <v>5.145</v>
      </c>
      <c r="AR232" s="117" t="s">
        <v>86</v>
      </c>
      <c r="AT232" s="124" t="s">
        <v>77</v>
      </c>
      <c r="AU232" s="124" t="s">
        <v>86</v>
      </c>
      <c r="AY232" s="117" t="s">
        <v>122</v>
      </c>
      <c r="BK232" s="125">
        <f>SUM(BK233:BK240)</f>
        <v>0</v>
      </c>
    </row>
    <row r="233" spans="2:65" s="1" customFormat="1" ht="24.2" customHeight="1">
      <c r="B233" s="128"/>
      <c r="C233" s="129" t="s">
        <v>458</v>
      </c>
      <c r="D233" s="129" t="s">
        <v>124</v>
      </c>
      <c r="E233" s="130" t="s">
        <v>459</v>
      </c>
      <c r="F233" s="131" t="s">
        <v>460</v>
      </c>
      <c r="G233" s="132" t="s">
        <v>139</v>
      </c>
      <c r="H233" s="133">
        <v>47</v>
      </c>
      <c r="I233" s="134"/>
      <c r="J233" s="135">
        <f>ROUND(I233*H233,2)</f>
        <v>0</v>
      </c>
      <c r="K233" s="136"/>
      <c r="L233" s="31"/>
      <c r="M233" s="137" t="s">
        <v>1</v>
      </c>
      <c r="N233" s="138" t="s">
        <v>43</v>
      </c>
      <c r="P233" s="139">
        <f>O233*H233</f>
        <v>0</v>
      </c>
      <c r="Q233" s="139">
        <v>0.0006</v>
      </c>
      <c r="R233" s="139">
        <f>Q233*H233</f>
        <v>0.028199999999999996</v>
      </c>
      <c r="S233" s="139">
        <v>0</v>
      </c>
      <c r="T233" s="140">
        <f>S233*H233</f>
        <v>0</v>
      </c>
      <c r="AR233" s="141" t="s">
        <v>128</v>
      </c>
      <c r="AT233" s="141" t="s">
        <v>124</v>
      </c>
      <c r="AU233" s="141" t="s">
        <v>88</v>
      </c>
      <c r="AY233" s="15" t="s">
        <v>122</v>
      </c>
      <c r="BE233" s="142">
        <f>IF(N233="základní",J233,0)</f>
        <v>0</v>
      </c>
      <c r="BF233" s="142">
        <f>IF(N233="snížená",J233,0)</f>
        <v>0</v>
      </c>
      <c r="BG233" s="142">
        <f>IF(N233="zákl. přenesená",J233,0)</f>
        <v>0</v>
      </c>
      <c r="BH233" s="142">
        <f>IF(N233="sníž. přenesená",J233,0)</f>
        <v>0</v>
      </c>
      <c r="BI233" s="142">
        <f>IF(N233="nulová",J233,0)</f>
        <v>0</v>
      </c>
      <c r="BJ233" s="15" t="s">
        <v>86</v>
      </c>
      <c r="BK233" s="142">
        <f>ROUND(I233*H233,2)</f>
        <v>0</v>
      </c>
      <c r="BL233" s="15" t="s">
        <v>128</v>
      </c>
      <c r="BM233" s="141" t="s">
        <v>461</v>
      </c>
    </row>
    <row r="234" spans="2:47" s="1" customFormat="1" ht="19.5">
      <c r="B234" s="31"/>
      <c r="D234" s="143" t="s">
        <v>130</v>
      </c>
      <c r="F234" s="144" t="s">
        <v>462</v>
      </c>
      <c r="I234" s="145"/>
      <c r="L234" s="31"/>
      <c r="M234" s="146"/>
      <c r="T234" s="55"/>
      <c r="AT234" s="15" t="s">
        <v>130</v>
      </c>
      <c r="AU234" s="15" t="s">
        <v>88</v>
      </c>
    </row>
    <row r="235" spans="2:65" s="1" customFormat="1" ht="16.5" customHeight="1">
      <c r="B235" s="128"/>
      <c r="C235" s="129" t="s">
        <v>463</v>
      </c>
      <c r="D235" s="129" t="s">
        <v>124</v>
      </c>
      <c r="E235" s="130" t="s">
        <v>464</v>
      </c>
      <c r="F235" s="131" t="s">
        <v>465</v>
      </c>
      <c r="G235" s="132" t="s">
        <v>139</v>
      </c>
      <c r="H235" s="133">
        <v>70</v>
      </c>
      <c r="I235" s="134"/>
      <c r="J235" s="135">
        <f>ROUND(I235*H235,2)</f>
        <v>0</v>
      </c>
      <c r="K235" s="136"/>
      <c r="L235" s="31"/>
      <c r="M235" s="137" t="s">
        <v>1</v>
      </c>
      <c r="N235" s="138" t="s">
        <v>43</v>
      </c>
      <c r="P235" s="139">
        <f>O235*H235</f>
        <v>0</v>
      </c>
      <c r="Q235" s="139">
        <v>0</v>
      </c>
      <c r="R235" s="139">
        <f>Q235*H235</f>
        <v>0</v>
      </c>
      <c r="S235" s="139">
        <v>0</v>
      </c>
      <c r="T235" s="140">
        <f>S235*H235</f>
        <v>0</v>
      </c>
      <c r="AR235" s="141" t="s">
        <v>128</v>
      </c>
      <c r="AT235" s="141" t="s">
        <v>124</v>
      </c>
      <c r="AU235" s="141" t="s">
        <v>88</v>
      </c>
      <c r="AY235" s="15" t="s">
        <v>122</v>
      </c>
      <c r="BE235" s="142">
        <f>IF(N235="základní",J235,0)</f>
        <v>0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5" t="s">
        <v>86</v>
      </c>
      <c r="BK235" s="142">
        <f>ROUND(I235*H235,2)</f>
        <v>0</v>
      </c>
      <c r="BL235" s="15" t="s">
        <v>128</v>
      </c>
      <c r="BM235" s="141" t="s">
        <v>466</v>
      </c>
    </row>
    <row r="236" spans="2:65" s="1" customFormat="1" ht="21.75" customHeight="1">
      <c r="B236" s="128"/>
      <c r="C236" s="129" t="s">
        <v>467</v>
      </c>
      <c r="D236" s="129" t="s">
        <v>124</v>
      </c>
      <c r="E236" s="130" t="s">
        <v>468</v>
      </c>
      <c r="F236" s="131" t="s">
        <v>469</v>
      </c>
      <c r="G236" s="132" t="s">
        <v>139</v>
      </c>
      <c r="H236" s="133">
        <v>35</v>
      </c>
      <c r="I236" s="134"/>
      <c r="J236" s="135">
        <f>ROUND(I236*H236,2)</f>
        <v>0</v>
      </c>
      <c r="K236" s="136"/>
      <c r="L236" s="31"/>
      <c r="M236" s="137" t="s">
        <v>1</v>
      </c>
      <c r="N236" s="138" t="s">
        <v>43</v>
      </c>
      <c r="P236" s="139">
        <f>O236*H236</f>
        <v>0</v>
      </c>
      <c r="Q236" s="139">
        <v>0</v>
      </c>
      <c r="R236" s="139">
        <f>Q236*H236</f>
        <v>0</v>
      </c>
      <c r="S236" s="139">
        <v>0.147</v>
      </c>
      <c r="T236" s="140">
        <f>S236*H236</f>
        <v>5.145</v>
      </c>
      <c r="AR236" s="141" t="s">
        <v>128</v>
      </c>
      <c r="AT236" s="141" t="s">
        <v>124</v>
      </c>
      <c r="AU236" s="141" t="s">
        <v>88</v>
      </c>
      <c r="AY236" s="15" t="s">
        <v>122</v>
      </c>
      <c r="BE236" s="142">
        <f>IF(N236="základní",J236,0)</f>
        <v>0</v>
      </c>
      <c r="BF236" s="142">
        <f>IF(N236="snížená",J236,0)</f>
        <v>0</v>
      </c>
      <c r="BG236" s="142">
        <f>IF(N236="zákl. přenesená",J236,0)</f>
        <v>0</v>
      </c>
      <c r="BH236" s="142">
        <f>IF(N236="sníž. přenesená",J236,0)</f>
        <v>0</v>
      </c>
      <c r="BI236" s="142">
        <f>IF(N236="nulová",J236,0)</f>
        <v>0</v>
      </c>
      <c r="BJ236" s="15" t="s">
        <v>86</v>
      </c>
      <c r="BK236" s="142">
        <f>ROUND(I236*H236,2)</f>
        <v>0</v>
      </c>
      <c r="BL236" s="15" t="s">
        <v>128</v>
      </c>
      <c r="BM236" s="141" t="s">
        <v>470</v>
      </c>
    </row>
    <row r="237" spans="2:47" s="1" customFormat="1" ht="29.25">
      <c r="B237" s="31"/>
      <c r="D237" s="143" t="s">
        <v>130</v>
      </c>
      <c r="F237" s="144" t="s">
        <v>471</v>
      </c>
      <c r="I237" s="145"/>
      <c r="L237" s="31"/>
      <c r="M237" s="146"/>
      <c r="T237" s="55"/>
      <c r="AT237" s="15" t="s">
        <v>130</v>
      </c>
      <c r="AU237" s="15" t="s">
        <v>88</v>
      </c>
    </row>
    <row r="238" spans="2:51" s="12" customFormat="1" ht="11.25">
      <c r="B238" s="147"/>
      <c r="D238" s="143" t="s">
        <v>150</v>
      </c>
      <c r="E238" s="148" t="s">
        <v>1</v>
      </c>
      <c r="F238" s="149" t="s">
        <v>472</v>
      </c>
      <c r="H238" s="150">
        <v>28</v>
      </c>
      <c r="I238" s="151"/>
      <c r="L238" s="147"/>
      <c r="M238" s="152"/>
      <c r="T238" s="153"/>
      <c r="AT238" s="148" t="s">
        <v>150</v>
      </c>
      <c r="AU238" s="148" t="s">
        <v>88</v>
      </c>
      <c r="AV238" s="12" t="s">
        <v>88</v>
      </c>
      <c r="AW238" s="12" t="s">
        <v>35</v>
      </c>
      <c r="AX238" s="12" t="s">
        <v>78</v>
      </c>
      <c r="AY238" s="148" t="s">
        <v>122</v>
      </c>
    </row>
    <row r="239" spans="2:51" s="12" customFormat="1" ht="11.25">
      <c r="B239" s="147"/>
      <c r="D239" s="143" t="s">
        <v>150</v>
      </c>
      <c r="E239" s="148" t="s">
        <v>1</v>
      </c>
      <c r="F239" s="149" t="s">
        <v>473</v>
      </c>
      <c r="H239" s="150">
        <v>7</v>
      </c>
      <c r="I239" s="151"/>
      <c r="L239" s="147"/>
      <c r="M239" s="152"/>
      <c r="T239" s="153"/>
      <c r="AT239" s="148" t="s">
        <v>150</v>
      </c>
      <c r="AU239" s="148" t="s">
        <v>88</v>
      </c>
      <c r="AV239" s="12" t="s">
        <v>88</v>
      </c>
      <c r="AW239" s="12" t="s">
        <v>35</v>
      </c>
      <c r="AX239" s="12" t="s">
        <v>78</v>
      </c>
      <c r="AY239" s="148" t="s">
        <v>122</v>
      </c>
    </row>
    <row r="240" spans="2:51" s="13" customFormat="1" ht="11.25">
      <c r="B240" s="154"/>
      <c r="D240" s="143" t="s">
        <v>150</v>
      </c>
      <c r="E240" s="155" t="s">
        <v>1</v>
      </c>
      <c r="F240" s="156" t="s">
        <v>166</v>
      </c>
      <c r="H240" s="157">
        <v>35</v>
      </c>
      <c r="I240" s="158"/>
      <c r="L240" s="154"/>
      <c r="M240" s="159"/>
      <c r="T240" s="160"/>
      <c r="AT240" s="155" t="s">
        <v>150</v>
      </c>
      <c r="AU240" s="155" t="s">
        <v>88</v>
      </c>
      <c r="AV240" s="13" t="s">
        <v>128</v>
      </c>
      <c r="AW240" s="13" t="s">
        <v>35</v>
      </c>
      <c r="AX240" s="13" t="s">
        <v>86</v>
      </c>
      <c r="AY240" s="155" t="s">
        <v>122</v>
      </c>
    </row>
    <row r="241" spans="2:63" s="11" customFormat="1" ht="22.9" customHeight="1">
      <c r="B241" s="116"/>
      <c r="D241" s="117" t="s">
        <v>77</v>
      </c>
      <c r="E241" s="126" t="s">
        <v>474</v>
      </c>
      <c r="F241" s="126" t="s">
        <v>475</v>
      </c>
      <c r="I241" s="119"/>
      <c r="J241" s="127">
        <f>BK241</f>
        <v>0</v>
      </c>
      <c r="L241" s="116"/>
      <c r="M241" s="121"/>
      <c r="P241" s="122">
        <f>SUM(P242:P248)</f>
        <v>0</v>
      </c>
      <c r="R241" s="122">
        <f>SUM(R242:R248)</f>
        <v>0</v>
      </c>
      <c r="T241" s="123">
        <f>SUM(T242:T248)</f>
        <v>0</v>
      </c>
      <c r="AR241" s="117" t="s">
        <v>86</v>
      </c>
      <c r="AT241" s="124" t="s">
        <v>77</v>
      </c>
      <c r="AU241" s="124" t="s">
        <v>86</v>
      </c>
      <c r="AY241" s="117" t="s">
        <v>122</v>
      </c>
      <c r="BK241" s="125">
        <f>SUM(BK242:BK248)</f>
        <v>0</v>
      </c>
    </row>
    <row r="242" spans="2:65" s="1" customFormat="1" ht="21.75" customHeight="1">
      <c r="B242" s="128"/>
      <c r="C242" s="129" t="s">
        <v>476</v>
      </c>
      <c r="D242" s="129" t="s">
        <v>124</v>
      </c>
      <c r="E242" s="130" t="s">
        <v>477</v>
      </c>
      <c r="F242" s="131" t="s">
        <v>478</v>
      </c>
      <c r="G242" s="132" t="s">
        <v>170</v>
      </c>
      <c r="H242" s="133">
        <v>36.349</v>
      </c>
      <c r="I242" s="134"/>
      <c r="J242" s="135">
        <f>ROUND(I242*H242,2)</f>
        <v>0</v>
      </c>
      <c r="K242" s="136"/>
      <c r="L242" s="31"/>
      <c r="M242" s="137" t="s">
        <v>1</v>
      </c>
      <c r="N242" s="138" t="s">
        <v>43</v>
      </c>
      <c r="P242" s="139">
        <f>O242*H242</f>
        <v>0</v>
      </c>
      <c r="Q242" s="139">
        <v>0</v>
      </c>
      <c r="R242" s="139">
        <f>Q242*H242</f>
        <v>0</v>
      </c>
      <c r="S242" s="139">
        <v>0</v>
      </c>
      <c r="T242" s="140">
        <f>S242*H242</f>
        <v>0</v>
      </c>
      <c r="AR242" s="141" t="s">
        <v>128</v>
      </c>
      <c r="AT242" s="141" t="s">
        <v>124</v>
      </c>
      <c r="AU242" s="141" t="s">
        <v>88</v>
      </c>
      <c r="AY242" s="15" t="s">
        <v>122</v>
      </c>
      <c r="BE242" s="142">
        <f>IF(N242="základní",J242,0)</f>
        <v>0</v>
      </c>
      <c r="BF242" s="142">
        <f>IF(N242="snížená",J242,0)</f>
        <v>0</v>
      </c>
      <c r="BG242" s="142">
        <f>IF(N242="zákl. přenesená",J242,0)</f>
        <v>0</v>
      </c>
      <c r="BH242" s="142">
        <f>IF(N242="sníž. přenesená",J242,0)</f>
        <v>0</v>
      </c>
      <c r="BI242" s="142">
        <f>IF(N242="nulová",J242,0)</f>
        <v>0</v>
      </c>
      <c r="BJ242" s="15" t="s">
        <v>86</v>
      </c>
      <c r="BK242" s="142">
        <f>ROUND(I242*H242,2)</f>
        <v>0</v>
      </c>
      <c r="BL242" s="15" t="s">
        <v>128</v>
      </c>
      <c r="BM242" s="141" t="s">
        <v>479</v>
      </c>
    </row>
    <row r="243" spans="2:65" s="1" customFormat="1" ht="24.2" customHeight="1">
      <c r="B243" s="128"/>
      <c r="C243" s="129" t="s">
        <v>480</v>
      </c>
      <c r="D243" s="129" t="s">
        <v>124</v>
      </c>
      <c r="E243" s="130" t="s">
        <v>481</v>
      </c>
      <c r="F243" s="131" t="s">
        <v>482</v>
      </c>
      <c r="G243" s="132" t="s">
        <v>170</v>
      </c>
      <c r="H243" s="133">
        <v>327.141</v>
      </c>
      <c r="I243" s="134"/>
      <c r="J243" s="135">
        <f>ROUND(I243*H243,2)</f>
        <v>0</v>
      </c>
      <c r="K243" s="136"/>
      <c r="L243" s="31"/>
      <c r="M243" s="137" t="s">
        <v>1</v>
      </c>
      <c r="N243" s="138" t="s">
        <v>43</v>
      </c>
      <c r="P243" s="139">
        <f>O243*H243</f>
        <v>0</v>
      </c>
      <c r="Q243" s="139">
        <v>0</v>
      </c>
      <c r="R243" s="139">
        <f>Q243*H243</f>
        <v>0</v>
      </c>
      <c r="S243" s="139">
        <v>0</v>
      </c>
      <c r="T243" s="140">
        <f>S243*H243</f>
        <v>0</v>
      </c>
      <c r="AR243" s="141" t="s">
        <v>128</v>
      </c>
      <c r="AT243" s="141" t="s">
        <v>124</v>
      </c>
      <c r="AU243" s="141" t="s">
        <v>88</v>
      </c>
      <c r="AY243" s="15" t="s">
        <v>122</v>
      </c>
      <c r="BE243" s="142">
        <f>IF(N243="základní",J243,0)</f>
        <v>0</v>
      </c>
      <c r="BF243" s="142">
        <f>IF(N243="snížená",J243,0)</f>
        <v>0</v>
      </c>
      <c r="BG243" s="142">
        <f>IF(N243="zákl. přenesená",J243,0)</f>
        <v>0</v>
      </c>
      <c r="BH243" s="142">
        <f>IF(N243="sníž. přenesená",J243,0)</f>
        <v>0</v>
      </c>
      <c r="BI243" s="142">
        <f>IF(N243="nulová",J243,0)</f>
        <v>0</v>
      </c>
      <c r="BJ243" s="15" t="s">
        <v>86</v>
      </c>
      <c r="BK243" s="142">
        <f>ROUND(I243*H243,2)</f>
        <v>0</v>
      </c>
      <c r="BL243" s="15" t="s">
        <v>128</v>
      </c>
      <c r="BM243" s="141" t="s">
        <v>483</v>
      </c>
    </row>
    <row r="244" spans="2:51" s="12" customFormat="1" ht="22.5">
      <c r="B244" s="147"/>
      <c r="D244" s="143" t="s">
        <v>150</v>
      </c>
      <c r="E244" s="148" t="s">
        <v>1</v>
      </c>
      <c r="F244" s="149" t="s">
        <v>484</v>
      </c>
      <c r="H244" s="150">
        <v>327.141</v>
      </c>
      <c r="I244" s="151"/>
      <c r="L244" s="147"/>
      <c r="M244" s="152"/>
      <c r="T244" s="153"/>
      <c r="AT244" s="148" t="s">
        <v>150</v>
      </c>
      <c r="AU244" s="148" t="s">
        <v>88</v>
      </c>
      <c r="AV244" s="12" t="s">
        <v>88</v>
      </c>
      <c r="AW244" s="12" t="s">
        <v>35</v>
      </c>
      <c r="AX244" s="12" t="s">
        <v>86</v>
      </c>
      <c r="AY244" s="148" t="s">
        <v>122</v>
      </c>
    </row>
    <row r="245" spans="2:65" s="1" customFormat="1" ht="24.2" customHeight="1">
      <c r="B245" s="128"/>
      <c r="C245" s="129" t="s">
        <v>485</v>
      </c>
      <c r="D245" s="129" t="s">
        <v>124</v>
      </c>
      <c r="E245" s="130" t="s">
        <v>486</v>
      </c>
      <c r="F245" s="131" t="s">
        <v>487</v>
      </c>
      <c r="G245" s="132" t="s">
        <v>170</v>
      </c>
      <c r="H245" s="133">
        <v>36.349</v>
      </c>
      <c r="I245" s="134"/>
      <c r="J245" s="135">
        <f>ROUND(I245*H245,2)</f>
        <v>0</v>
      </c>
      <c r="K245" s="136"/>
      <c r="L245" s="31"/>
      <c r="M245" s="137" t="s">
        <v>1</v>
      </c>
      <c r="N245" s="138" t="s">
        <v>43</v>
      </c>
      <c r="P245" s="139">
        <f>O245*H245</f>
        <v>0</v>
      </c>
      <c r="Q245" s="139">
        <v>0</v>
      </c>
      <c r="R245" s="139">
        <f>Q245*H245</f>
        <v>0</v>
      </c>
      <c r="S245" s="139">
        <v>0</v>
      </c>
      <c r="T245" s="140">
        <f>S245*H245</f>
        <v>0</v>
      </c>
      <c r="AR245" s="141" t="s">
        <v>128</v>
      </c>
      <c r="AT245" s="141" t="s">
        <v>124</v>
      </c>
      <c r="AU245" s="141" t="s">
        <v>88</v>
      </c>
      <c r="AY245" s="15" t="s">
        <v>122</v>
      </c>
      <c r="BE245" s="142">
        <f>IF(N245="základní",J245,0)</f>
        <v>0</v>
      </c>
      <c r="BF245" s="142">
        <f>IF(N245="snížená",J245,0)</f>
        <v>0</v>
      </c>
      <c r="BG245" s="142">
        <f>IF(N245="zákl. přenesená",J245,0)</f>
        <v>0</v>
      </c>
      <c r="BH245" s="142">
        <f>IF(N245="sníž. přenesená",J245,0)</f>
        <v>0</v>
      </c>
      <c r="BI245" s="142">
        <f>IF(N245="nulová",J245,0)</f>
        <v>0</v>
      </c>
      <c r="BJ245" s="15" t="s">
        <v>86</v>
      </c>
      <c r="BK245" s="142">
        <f>ROUND(I245*H245,2)</f>
        <v>0</v>
      </c>
      <c r="BL245" s="15" t="s">
        <v>128</v>
      </c>
      <c r="BM245" s="141" t="s">
        <v>488</v>
      </c>
    </row>
    <row r="246" spans="2:65" s="1" customFormat="1" ht="24.2" customHeight="1">
      <c r="B246" s="128"/>
      <c r="C246" s="129" t="s">
        <v>489</v>
      </c>
      <c r="D246" s="129" t="s">
        <v>124</v>
      </c>
      <c r="E246" s="130" t="s">
        <v>490</v>
      </c>
      <c r="F246" s="131" t="s">
        <v>491</v>
      </c>
      <c r="G246" s="132" t="s">
        <v>170</v>
      </c>
      <c r="H246" s="133">
        <v>23.2</v>
      </c>
      <c r="I246" s="134"/>
      <c r="J246" s="135">
        <f>ROUND(I246*H246,2)</f>
        <v>0</v>
      </c>
      <c r="K246" s="136"/>
      <c r="L246" s="31"/>
      <c r="M246" s="137" t="s">
        <v>1</v>
      </c>
      <c r="N246" s="138" t="s">
        <v>43</v>
      </c>
      <c r="P246" s="139">
        <f>O246*H246</f>
        <v>0</v>
      </c>
      <c r="Q246" s="139">
        <v>0</v>
      </c>
      <c r="R246" s="139">
        <f>Q246*H246</f>
        <v>0</v>
      </c>
      <c r="S246" s="139">
        <v>0</v>
      </c>
      <c r="T246" s="140">
        <f>S246*H246</f>
        <v>0</v>
      </c>
      <c r="AR246" s="141" t="s">
        <v>128</v>
      </c>
      <c r="AT246" s="141" t="s">
        <v>124</v>
      </c>
      <c r="AU246" s="141" t="s">
        <v>88</v>
      </c>
      <c r="AY246" s="15" t="s">
        <v>122</v>
      </c>
      <c r="BE246" s="142">
        <f>IF(N246="základní",J246,0)</f>
        <v>0</v>
      </c>
      <c r="BF246" s="142">
        <f>IF(N246="snížená",J246,0)</f>
        <v>0</v>
      </c>
      <c r="BG246" s="142">
        <f>IF(N246="zákl. přenesená",J246,0)</f>
        <v>0</v>
      </c>
      <c r="BH246" s="142">
        <f>IF(N246="sníž. přenesená",J246,0)</f>
        <v>0</v>
      </c>
      <c r="BI246" s="142">
        <f>IF(N246="nulová",J246,0)</f>
        <v>0</v>
      </c>
      <c r="BJ246" s="15" t="s">
        <v>86</v>
      </c>
      <c r="BK246" s="142">
        <f>ROUND(I246*H246,2)</f>
        <v>0</v>
      </c>
      <c r="BL246" s="15" t="s">
        <v>128</v>
      </c>
      <c r="BM246" s="141" t="s">
        <v>492</v>
      </c>
    </row>
    <row r="247" spans="2:47" s="1" customFormat="1" ht="19.5">
      <c r="B247" s="31"/>
      <c r="D247" s="143" t="s">
        <v>130</v>
      </c>
      <c r="F247" s="144" t="s">
        <v>493</v>
      </c>
      <c r="I247" s="145"/>
      <c r="L247" s="31"/>
      <c r="M247" s="146"/>
      <c r="T247" s="55"/>
      <c r="AT247" s="15" t="s">
        <v>130</v>
      </c>
      <c r="AU247" s="15" t="s">
        <v>88</v>
      </c>
    </row>
    <row r="248" spans="2:65" s="1" customFormat="1" ht="33" customHeight="1">
      <c r="B248" s="128"/>
      <c r="C248" s="129" t="s">
        <v>494</v>
      </c>
      <c r="D248" s="129" t="s">
        <v>124</v>
      </c>
      <c r="E248" s="130" t="s">
        <v>495</v>
      </c>
      <c r="F248" s="131" t="s">
        <v>496</v>
      </c>
      <c r="G248" s="132" t="s">
        <v>170</v>
      </c>
      <c r="H248" s="133">
        <v>8.004</v>
      </c>
      <c r="I248" s="134"/>
      <c r="J248" s="135">
        <f>ROUND(I248*H248,2)</f>
        <v>0</v>
      </c>
      <c r="K248" s="136"/>
      <c r="L248" s="31"/>
      <c r="M248" s="137" t="s">
        <v>1</v>
      </c>
      <c r="N248" s="138" t="s">
        <v>43</v>
      </c>
      <c r="P248" s="139">
        <f>O248*H248</f>
        <v>0</v>
      </c>
      <c r="Q248" s="139">
        <v>0</v>
      </c>
      <c r="R248" s="139">
        <f>Q248*H248</f>
        <v>0</v>
      </c>
      <c r="S248" s="139">
        <v>0</v>
      </c>
      <c r="T248" s="140">
        <f>S248*H248</f>
        <v>0</v>
      </c>
      <c r="AR248" s="141" t="s">
        <v>128</v>
      </c>
      <c r="AT248" s="141" t="s">
        <v>124</v>
      </c>
      <c r="AU248" s="141" t="s">
        <v>88</v>
      </c>
      <c r="AY248" s="15" t="s">
        <v>122</v>
      </c>
      <c r="BE248" s="142">
        <f>IF(N248="základní",J248,0)</f>
        <v>0</v>
      </c>
      <c r="BF248" s="142">
        <f>IF(N248="snížená",J248,0)</f>
        <v>0</v>
      </c>
      <c r="BG248" s="142">
        <f>IF(N248="zákl. přenesená",J248,0)</f>
        <v>0</v>
      </c>
      <c r="BH248" s="142">
        <f>IF(N248="sníž. přenesená",J248,0)</f>
        <v>0</v>
      </c>
      <c r="BI248" s="142">
        <f>IF(N248="nulová",J248,0)</f>
        <v>0</v>
      </c>
      <c r="BJ248" s="15" t="s">
        <v>86</v>
      </c>
      <c r="BK248" s="142">
        <f>ROUND(I248*H248,2)</f>
        <v>0</v>
      </c>
      <c r="BL248" s="15" t="s">
        <v>128</v>
      </c>
      <c r="BM248" s="141" t="s">
        <v>497</v>
      </c>
    </row>
    <row r="249" spans="2:63" s="11" customFormat="1" ht="22.9" customHeight="1">
      <c r="B249" s="116"/>
      <c r="D249" s="117" t="s">
        <v>77</v>
      </c>
      <c r="E249" s="126" t="s">
        <v>498</v>
      </c>
      <c r="F249" s="126" t="s">
        <v>499</v>
      </c>
      <c r="I249" s="119"/>
      <c r="J249" s="127">
        <f>BK249</f>
        <v>0</v>
      </c>
      <c r="L249" s="116"/>
      <c r="M249" s="121"/>
      <c r="P249" s="122">
        <f>SUM(P250:P251)</f>
        <v>0</v>
      </c>
      <c r="R249" s="122">
        <f>SUM(R250:R251)</f>
        <v>0</v>
      </c>
      <c r="T249" s="123">
        <f>SUM(T250:T251)</f>
        <v>0</v>
      </c>
      <c r="AR249" s="117" t="s">
        <v>86</v>
      </c>
      <c r="AT249" s="124" t="s">
        <v>77</v>
      </c>
      <c r="AU249" s="124" t="s">
        <v>86</v>
      </c>
      <c r="AY249" s="117" t="s">
        <v>122</v>
      </c>
      <c r="BK249" s="125">
        <f>SUM(BK250:BK251)</f>
        <v>0</v>
      </c>
    </row>
    <row r="250" spans="2:65" s="1" customFormat="1" ht="24.2" customHeight="1">
      <c r="B250" s="128"/>
      <c r="C250" s="129" t="s">
        <v>500</v>
      </c>
      <c r="D250" s="129" t="s">
        <v>124</v>
      </c>
      <c r="E250" s="130" t="s">
        <v>501</v>
      </c>
      <c r="F250" s="131" t="s">
        <v>502</v>
      </c>
      <c r="G250" s="132" t="s">
        <v>170</v>
      </c>
      <c r="H250" s="133">
        <v>0.128</v>
      </c>
      <c r="I250" s="134"/>
      <c r="J250" s="135">
        <f>ROUND(I250*H250,2)</f>
        <v>0</v>
      </c>
      <c r="K250" s="136"/>
      <c r="L250" s="31"/>
      <c r="M250" s="137" t="s">
        <v>1</v>
      </c>
      <c r="N250" s="138" t="s">
        <v>43</v>
      </c>
      <c r="P250" s="139">
        <f>O250*H250</f>
        <v>0</v>
      </c>
      <c r="Q250" s="139">
        <v>0</v>
      </c>
      <c r="R250" s="139">
        <f>Q250*H250</f>
        <v>0</v>
      </c>
      <c r="S250" s="139">
        <v>0</v>
      </c>
      <c r="T250" s="140">
        <f>S250*H250</f>
        <v>0</v>
      </c>
      <c r="AR250" s="141" t="s">
        <v>128</v>
      </c>
      <c r="AT250" s="141" t="s">
        <v>124</v>
      </c>
      <c r="AU250" s="141" t="s">
        <v>88</v>
      </c>
      <c r="AY250" s="15" t="s">
        <v>122</v>
      </c>
      <c r="BE250" s="142">
        <f>IF(N250="základní",J250,0)</f>
        <v>0</v>
      </c>
      <c r="BF250" s="142">
        <f>IF(N250="snížená",J250,0)</f>
        <v>0</v>
      </c>
      <c r="BG250" s="142">
        <f>IF(N250="zákl. přenesená",J250,0)</f>
        <v>0</v>
      </c>
      <c r="BH250" s="142">
        <f>IF(N250="sníž. přenesená",J250,0)</f>
        <v>0</v>
      </c>
      <c r="BI250" s="142">
        <f>IF(N250="nulová",J250,0)</f>
        <v>0</v>
      </c>
      <c r="BJ250" s="15" t="s">
        <v>86</v>
      </c>
      <c r="BK250" s="142">
        <f>ROUND(I250*H250,2)</f>
        <v>0</v>
      </c>
      <c r="BL250" s="15" t="s">
        <v>128</v>
      </c>
      <c r="BM250" s="141" t="s">
        <v>503</v>
      </c>
    </row>
    <row r="251" spans="2:65" s="1" customFormat="1" ht="16.5" customHeight="1">
      <c r="B251" s="128"/>
      <c r="C251" s="129" t="s">
        <v>504</v>
      </c>
      <c r="D251" s="129" t="s">
        <v>124</v>
      </c>
      <c r="E251" s="130" t="s">
        <v>505</v>
      </c>
      <c r="F251" s="131" t="s">
        <v>506</v>
      </c>
      <c r="G251" s="132" t="s">
        <v>170</v>
      </c>
      <c r="H251" s="133">
        <v>29.2</v>
      </c>
      <c r="I251" s="134"/>
      <c r="J251" s="135">
        <f>ROUND(I251*H251,2)</f>
        <v>0</v>
      </c>
      <c r="K251" s="136"/>
      <c r="L251" s="31"/>
      <c r="M251" s="137" t="s">
        <v>1</v>
      </c>
      <c r="N251" s="138" t="s">
        <v>43</v>
      </c>
      <c r="P251" s="139">
        <f>O251*H251</f>
        <v>0</v>
      </c>
      <c r="Q251" s="139">
        <v>0</v>
      </c>
      <c r="R251" s="139">
        <f>Q251*H251</f>
        <v>0</v>
      </c>
      <c r="S251" s="139">
        <v>0</v>
      </c>
      <c r="T251" s="140">
        <f>S251*H251</f>
        <v>0</v>
      </c>
      <c r="AR251" s="141" t="s">
        <v>128</v>
      </c>
      <c r="AT251" s="141" t="s">
        <v>124</v>
      </c>
      <c r="AU251" s="141" t="s">
        <v>88</v>
      </c>
      <c r="AY251" s="15" t="s">
        <v>122</v>
      </c>
      <c r="BE251" s="142">
        <f>IF(N251="základní",J251,0)</f>
        <v>0</v>
      </c>
      <c r="BF251" s="142">
        <f>IF(N251="snížená",J251,0)</f>
        <v>0</v>
      </c>
      <c r="BG251" s="142">
        <f>IF(N251="zákl. přenesená",J251,0)</f>
        <v>0</v>
      </c>
      <c r="BH251" s="142">
        <f>IF(N251="sníž. přenesená",J251,0)</f>
        <v>0</v>
      </c>
      <c r="BI251" s="142">
        <f>IF(N251="nulová",J251,0)</f>
        <v>0</v>
      </c>
      <c r="BJ251" s="15" t="s">
        <v>86</v>
      </c>
      <c r="BK251" s="142">
        <f>ROUND(I251*H251,2)</f>
        <v>0</v>
      </c>
      <c r="BL251" s="15" t="s">
        <v>128</v>
      </c>
      <c r="BM251" s="141" t="s">
        <v>507</v>
      </c>
    </row>
    <row r="252" spans="2:63" s="11" customFormat="1" ht="25.9" customHeight="1">
      <c r="B252" s="116"/>
      <c r="D252" s="117" t="s">
        <v>77</v>
      </c>
      <c r="E252" s="118" t="s">
        <v>508</v>
      </c>
      <c r="F252" s="118" t="s">
        <v>509</v>
      </c>
      <c r="I252" s="119"/>
      <c r="J252" s="120">
        <f>BK252</f>
        <v>0</v>
      </c>
      <c r="L252" s="116"/>
      <c r="M252" s="121"/>
      <c r="P252" s="122">
        <f>SUM(P253:P264)</f>
        <v>0</v>
      </c>
      <c r="R252" s="122">
        <f>SUM(R253:R264)</f>
        <v>0</v>
      </c>
      <c r="T252" s="123">
        <f>SUM(T253:T264)</f>
        <v>0</v>
      </c>
      <c r="AR252" s="117" t="s">
        <v>146</v>
      </c>
      <c r="AT252" s="124" t="s">
        <v>77</v>
      </c>
      <c r="AU252" s="124" t="s">
        <v>78</v>
      </c>
      <c r="AY252" s="117" t="s">
        <v>122</v>
      </c>
      <c r="BK252" s="125">
        <f>SUM(BK253:BK264)</f>
        <v>0</v>
      </c>
    </row>
    <row r="253" spans="2:65" s="1" customFormat="1" ht="16.5" customHeight="1">
      <c r="B253" s="128"/>
      <c r="C253" s="129" t="s">
        <v>510</v>
      </c>
      <c r="D253" s="129" t="s">
        <v>124</v>
      </c>
      <c r="E253" s="130" t="s">
        <v>511</v>
      </c>
      <c r="F253" s="131" t="s">
        <v>512</v>
      </c>
      <c r="G253" s="132" t="s">
        <v>513</v>
      </c>
      <c r="H253" s="133">
        <v>6</v>
      </c>
      <c r="I253" s="134"/>
      <c r="J253" s="135">
        <f aca="true" t="shared" si="30" ref="J253:J264">ROUND(I253*H253,2)</f>
        <v>0</v>
      </c>
      <c r="K253" s="136"/>
      <c r="L253" s="31"/>
      <c r="M253" s="137" t="s">
        <v>1</v>
      </c>
      <c r="N253" s="138" t="s">
        <v>43</v>
      </c>
      <c r="P253" s="139">
        <f aca="true" t="shared" si="31" ref="P253:P264">O253*H253</f>
        <v>0</v>
      </c>
      <c r="Q253" s="139">
        <v>0</v>
      </c>
      <c r="R253" s="139">
        <f aca="true" t="shared" si="32" ref="R253:R264">Q253*H253</f>
        <v>0</v>
      </c>
      <c r="S253" s="139">
        <v>0</v>
      </c>
      <c r="T253" s="140">
        <f aca="true" t="shared" si="33" ref="T253:T264">S253*H253</f>
        <v>0</v>
      </c>
      <c r="AR253" s="141" t="s">
        <v>128</v>
      </c>
      <c r="AT253" s="141" t="s">
        <v>124</v>
      </c>
      <c r="AU253" s="141" t="s">
        <v>86</v>
      </c>
      <c r="AY253" s="15" t="s">
        <v>122</v>
      </c>
      <c r="BE253" s="142">
        <f aca="true" t="shared" si="34" ref="BE253:BE264">IF(N253="základní",J253,0)</f>
        <v>0</v>
      </c>
      <c r="BF253" s="142">
        <f aca="true" t="shared" si="35" ref="BF253:BF264">IF(N253="snížená",J253,0)</f>
        <v>0</v>
      </c>
      <c r="BG253" s="142">
        <f aca="true" t="shared" si="36" ref="BG253:BG264">IF(N253="zákl. přenesená",J253,0)</f>
        <v>0</v>
      </c>
      <c r="BH253" s="142">
        <f aca="true" t="shared" si="37" ref="BH253:BH264">IF(N253="sníž. přenesená",J253,0)</f>
        <v>0</v>
      </c>
      <c r="BI253" s="142">
        <f aca="true" t="shared" si="38" ref="BI253:BI264">IF(N253="nulová",J253,0)</f>
        <v>0</v>
      </c>
      <c r="BJ253" s="15" t="s">
        <v>86</v>
      </c>
      <c r="BK253" s="142">
        <f aca="true" t="shared" si="39" ref="BK253:BK264">ROUND(I253*H253,2)</f>
        <v>0</v>
      </c>
      <c r="BL253" s="15" t="s">
        <v>128</v>
      </c>
      <c r="BM253" s="141" t="s">
        <v>514</v>
      </c>
    </row>
    <row r="254" spans="2:65" s="1" customFormat="1" ht="16.5" customHeight="1">
      <c r="B254" s="128"/>
      <c r="C254" s="129" t="s">
        <v>515</v>
      </c>
      <c r="D254" s="129" t="s">
        <v>124</v>
      </c>
      <c r="E254" s="130" t="s">
        <v>516</v>
      </c>
      <c r="F254" s="131" t="s">
        <v>517</v>
      </c>
      <c r="G254" s="132" t="s">
        <v>308</v>
      </c>
      <c r="H254" s="133">
        <v>1</v>
      </c>
      <c r="I254" s="134"/>
      <c r="J254" s="135">
        <f t="shared" si="30"/>
        <v>0</v>
      </c>
      <c r="K254" s="136"/>
      <c r="L254" s="31"/>
      <c r="M254" s="137" t="s">
        <v>1</v>
      </c>
      <c r="N254" s="138" t="s">
        <v>43</v>
      </c>
      <c r="P254" s="139">
        <f t="shared" si="31"/>
        <v>0</v>
      </c>
      <c r="Q254" s="139">
        <v>0</v>
      </c>
      <c r="R254" s="139">
        <f t="shared" si="32"/>
        <v>0</v>
      </c>
      <c r="S254" s="139">
        <v>0</v>
      </c>
      <c r="T254" s="140">
        <f t="shared" si="33"/>
        <v>0</v>
      </c>
      <c r="AR254" s="141" t="s">
        <v>128</v>
      </c>
      <c r="AT254" s="141" t="s">
        <v>124</v>
      </c>
      <c r="AU254" s="141" t="s">
        <v>86</v>
      </c>
      <c r="AY254" s="15" t="s">
        <v>122</v>
      </c>
      <c r="BE254" s="142">
        <f t="shared" si="34"/>
        <v>0</v>
      </c>
      <c r="BF254" s="142">
        <f t="shared" si="35"/>
        <v>0</v>
      </c>
      <c r="BG254" s="142">
        <f t="shared" si="36"/>
        <v>0</v>
      </c>
      <c r="BH254" s="142">
        <f t="shared" si="37"/>
        <v>0</v>
      </c>
      <c r="BI254" s="142">
        <f t="shared" si="38"/>
        <v>0</v>
      </c>
      <c r="BJ254" s="15" t="s">
        <v>86</v>
      </c>
      <c r="BK254" s="142">
        <f t="shared" si="39"/>
        <v>0</v>
      </c>
      <c r="BL254" s="15" t="s">
        <v>128</v>
      </c>
      <c r="BM254" s="141" t="s">
        <v>518</v>
      </c>
    </row>
    <row r="255" spans="2:65" s="1" customFormat="1" ht="33" customHeight="1">
      <c r="B255" s="128"/>
      <c r="C255" s="129" t="s">
        <v>519</v>
      </c>
      <c r="D255" s="129" t="s">
        <v>124</v>
      </c>
      <c r="E255" s="130" t="s">
        <v>520</v>
      </c>
      <c r="F255" s="131" t="s">
        <v>521</v>
      </c>
      <c r="G255" s="132" t="s">
        <v>308</v>
      </c>
      <c r="H255" s="133">
        <v>1</v>
      </c>
      <c r="I255" s="134"/>
      <c r="J255" s="135">
        <f t="shared" si="30"/>
        <v>0</v>
      </c>
      <c r="K255" s="136"/>
      <c r="L255" s="31"/>
      <c r="M255" s="137" t="s">
        <v>1</v>
      </c>
      <c r="N255" s="138" t="s">
        <v>43</v>
      </c>
      <c r="P255" s="139">
        <f t="shared" si="31"/>
        <v>0</v>
      </c>
      <c r="Q255" s="139">
        <v>0</v>
      </c>
      <c r="R255" s="139">
        <f t="shared" si="32"/>
        <v>0</v>
      </c>
      <c r="S255" s="139">
        <v>0</v>
      </c>
      <c r="T255" s="140">
        <f t="shared" si="33"/>
        <v>0</v>
      </c>
      <c r="AR255" s="141" t="s">
        <v>128</v>
      </c>
      <c r="AT255" s="141" t="s">
        <v>124</v>
      </c>
      <c r="AU255" s="141" t="s">
        <v>86</v>
      </c>
      <c r="AY255" s="15" t="s">
        <v>122</v>
      </c>
      <c r="BE255" s="142">
        <f t="shared" si="34"/>
        <v>0</v>
      </c>
      <c r="BF255" s="142">
        <f t="shared" si="35"/>
        <v>0</v>
      </c>
      <c r="BG255" s="142">
        <f t="shared" si="36"/>
        <v>0</v>
      </c>
      <c r="BH255" s="142">
        <f t="shared" si="37"/>
        <v>0</v>
      </c>
      <c r="BI255" s="142">
        <f t="shared" si="38"/>
        <v>0</v>
      </c>
      <c r="BJ255" s="15" t="s">
        <v>86</v>
      </c>
      <c r="BK255" s="142">
        <f t="shared" si="39"/>
        <v>0</v>
      </c>
      <c r="BL255" s="15" t="s">
        <v>128</v>
      </c>
      <c r="BM255" s="141" t="s">
        <v>522</v>
      </c>
    </row>
    <row r="256" spans="2:65" s="1" customFormat="1" ht="16.5" customHeight="1">
      <c r="B256" s="128"/>
      <c r="C256" s="129" t="s">
        <v>523</v>
      </c>
      <c r="D256" s="129" t="s">
        <v>124</v>
      </c>
      <c r="E256" s="130" t="s">
        <v>524</v>
      </c>
      <c r="F256" s="131" t="s">
        <v>525</v>
      </c>
      <c r="G256" s="132" t="s">
        <v>526</v>
      </c>
      <c r="H256" s="133">
        <v>0.51</v>
      </c>
      <c r="I256" s="134"/>
      <c r="J256" s="135">
        <f t="shared" si="30"/>
        <v>0</v>
      </c>
      <c r="K256" s="136"/>
      <c r="L256" s="31"/>
      <c r="M256" s="137" t="s">
        <v>1</v>
      </c>
      <c r="N256" s="138" t="s">
        <v>43</v>
      </c>
      <c r="P256" s="139">
        <f t="shared" si="31"/>
        <v>0</v>
      </c>
      <c r="Q256" s="139">
        <v>0</v>
      </c>
      <c r="R256" s="139">
        <f t="shared" si="32"/>
        <v>0</v>
      </c>
      <c r="S256" s="139">
        <v>0</v>
      </c>
      <c r="T256" s="140">
        <f t="shared" si="33"/>
        <v>0</v>
      </c>
      <c r="AR256" s="141" t="s">
        <v>128</v>
      </c>
      <c r="AT256" s="141" t="s">
        <v>124</v>
      </c>
      <c r="AU256" s="141" t="s">
        <v>86</v>
      </c>
      <c r="AY256" s="15" t="s">
        <v>122</v>
      </c>
      <c r="BE256" s="142">
        <f t="shared" si="34"/>
        <v>0</v>
      </c>
      <c r="BF256" s="142">
        <f t="shared" si="35"/>
        <v>0</v>
      </c>
      <c r="BG256" s="142">
        <f t="shared" si="36"/>
        <v>0</v>
      </c>
      <c r="BH256" s="142">
        <f t="shared" si="37"/>
        <v>0</v>
      </c>
      <c r="BI256" s="142">
        <f t="shared" si="38"/>
        <v>0</v>
      </c>
      <c r="BJ256" s="15" t="s">
        <v>86</v>
      </c>
      <c r="BK256" s="142">
        <f t="shared" si="39"/>
        <v>0</v>
      </c>
      <c r="BL256" s="15" t="s">
        <v>128</v>
      </c>
      <c r="BM256" s="141" t="s">
        <v>527</v>
      </c>
    </row>
    <row r="257" spans="2:65" s="1" customFormat="1" ht="21.75" customHeight="1">
      <c r="B257" s="128"/>
      <c r="C257" s="129" t="s">
        <v>528</v>
      </c>
      <c r="D257" s="129" t="s">
        <v>124</v>
      </c>
      <c r="E257" s="130" t="s">
        <v>529</v>
      </c>
      <c r="F257" s="131" t="s">
        <v>530</v>
      </c>
      <c r="G257" s="132" t="s">
        <v>308</v>
      </c>
      <c r="H257" s="133">
        <v>1</v>
      </c>
      <c r="I257" s="134"/>
      <c r="J257" s="135">
        <f t="shared" si="30"/>
        <v>0</v>
      </c>
      <c r="K257" s="136"/>
      <c r="L257" s="31"/>
      <c r="M257" s="137" t="s">
        <v>1</v>
      </c>
      <c r="N257" s="138" t="s">
        <v>43</v>
      </c>
      <c r="P257" s="139">
        <f t="shared" si="31"/>
        <v>0</v>
      </c>
      <c r="Q257" s="139">
        <v>0</v>
      </c>
      <c r="R257" s="139">
        <f t="shared" si="32"/>
        <v>0</v>
      </c>
      <c r="S257" s="139">
        <v>0</v>
      </c>
      <c r="T257" s="140">
        <f t="shared" si="33"/>
        <v>0</v>
      </c>
      <c r="AR257" s="141" t="s">
        <v>128</v>
      </c>
      <c r="AT257" s="141" t="s">
        <v>124</v>
      </c>
      <c r="AU257" s="141" t="s">
        <v>86</v>
      </c>
      <c r="AY257" s="15" t="s">
        <v>122</v>
      </c>
      <c r="BE257" s="142">
        <f t="shared" si="34"/>
        <v>0</v>
      </c>
      <c r="BF257" s="142">
        <f t="shared" si="35"/>
        <v>0</v>
      </c>
      <c r="BG257" s="142">
        <f t="shared" si="36"/>
        <v>0</v>
      </c>
      <c r="BH257" s="142">
        <f t="shared" si="37"/>
        <v>0</v>
      </c>
      <c r="BI257" s="142">
        <f t="shared" si="38"/>
        <v>0</v>
      </c>
      <c r="BJ257" s="15" t="s">
        <v>86</v>
      </c>
      <c r="BK257" s="142">
        <f t="shared" si="39"/>
        <v>0</v>
      </c>
      <c r="BL257" s="15" t="s">
        <v>128</v>
      </c>
      <c r="BM257" s="141" t="s">
        <v>531</v>
      </c>
    </row>
    <row r="258" spans="2:65" s="1" customFormat="1" ht="16.5" customHeight="1">
      <c r="B258" s="128"/>
      <c r="C258" s="129" t="s">
        <v>532</v>
      </c>
      <c r="D258" s="129" t="s">
        <v>124</v>
      </c>
      <c r="E258" s="130" t="s">
        <v>533</v>
      </c>
      <c r="F258" s="131" t="s">
        <v>534</v>
      </c>
      <c r="G258" s="132" t="s">
        <v>308</v>
      </c>
      <c r="H258" s="133">
        <v>1</v>
      </c>
      <c r="I258" s="134"/>
      <c r="J258" s="135">
        <f t="shared" si="30"/>
        <v>0</v>
      </c>
      <c r="K258" s="136"/>
      <c r="L258" s="31"/>
      <c r="M258" s="137" t="s">
        <v>1</v>
      </c>
      <c r="N258" s="138" t="s">
        <v>43</v>
      </c>
      <c r="P258" s="139">
        <f t="shared" si="31"/>
        <v>0</v>
      </c>
      <c r="Q258" s="139">
        <v>0</v>
      </c>
      <c r="R258" s="139">
        <f t="shared" si="32"/>
        <v>0</v>
      </c>
      <c r="S258" s="139">
        <v>0</v>
      </c>
      <c r="T258" s="140">
        <f t="shared" si="33"/>
        <v>0</v>
      </c>
      <c r="AR258" s="141" t="s">
        <v>128</v>
      </c>
      <c r="AT258" s="141" t="s">
        <v>124</v>
      </c>
      <c r="AU258" s="141" t="s">
        <v>86</v>
      </c>
      <c r="AY258" s="15" t="s">
        <v>122</v>
      </c>
      <c r="BE258" s="142">
        <f t="shared" si="34"/>
        <v>0</v>
      </c>
      <c r="BF258" s="142">
        <f t="shared" si="35"/>
        <v>0</v>
      </c>
      <c r="BG258" s="142">
        <f t="shared" si="36"/>
        <v>0</v>
      </c>
      <c r="BH258" s="142">
        <f t="shared" si="37"/>
        <v>0</v>
      </c>
      <c r="BI258" s="142">
        <f t="shared" si="38"/>
        <v>0</v>
      </c>
      <c r="BJ258" s="15" t="s">
        <v>86</v>
      </c>
      <c r="BK258" s="142">
        <f t="shared" si="39"/>
        <v>0</v>
      </c>
      <c r="BL258" s="15" t="s">
        <v>128</v>
      </c>
      <c r="BM258" s="141" t="s">
        <v>535</v>
      </c>
    </row>
    <row r="259" spans="2:65" s="1" customFormat="1" ht="16.5" customHeight="1">
      <c r="B259" s="128"/>
      <c r="C259" s="129" t="s">
        <v>536</v>
      </c>
      <c r="D259" s="129" t="s">
        <v>124</v>
      </c>
      <c r="E259" s="130" t="s">
        <v>537</v>
      </c>
      <c r="F259" s="131" t="s">
        <v>538</v>
      </c>
      <c r="G259" s="132" t="s">
        <v>308</v>
      </c>
      <c r="H259" s="133">
        <v>1</v>
      </c>
      <c r="I259" s="134"/>
      <c r="J259" s="135">
        <f t="shared" si="30"/>
        <v>0</v>
      </c>
      <c r="K259" s="136"/>
      <c r="L259" s="31"/>
      <c r="M259" s="137" t="s">
        <v>1</v>
      </c>
      <c r="N259" s="138" t="s">
        <v>43</v>
      </c>
      <c r="P259" s="139">
        <f t="shared" si="31"/>
        <v>0</v>
      </c>
      <c r="Q259" s="139">
        <v>0</v>
      </c>
      <c r="R259" s="139">
        <f t="shared" si="32"/>
        <v>0</v>
      </c>
      <c r="S259" s="139">
        <v>0</v>
      </c>
      <c r="T259" s="140">
        <f t="shared" si="33"/>
        <v>0</v>
      </c>
      <c r="AR259" s="141" t="s">
        <v>128</v>
      </c>
      <c r="AT259" s="141" t="s">
        <v>124</v>
      </c>
      <c r="AU259" s="141" t="s">
        <v>86</v>
      </c>
      <c r="AY259" s="15" t="s">
        <v>122</v>
      </c>
      <c r="BE259" s="142">
        <f t="shared" si="34"/>
        <v>0</v>
      </c>
      <c r="BF259" s="142">
        <f t="shared" si="35"/>
        <v>0</v>
      </c>
      <c r="BG259" s="142">
        <f t="shared" si="36"/>
        <v>0</v>
      </c>
      <c r="BH259" s="142">
        <f t="shared" si="37"/>
        <v>0</v>
      </c>
      <c r="BI259" s="142">
        <f t="shared" si="38"/>
        <v>0</v>
      </c>
      <c r="BJ259" s="15" t="s">
        <v>86</v>
      </c>
      <c r="BK259" s="142">
        <f t="shared" si="39"/>
        <v>0</v>
      </c>
      <c r="BL259" s="15" t="s">
        <v>128</v>
      </c>
      <c r="BM259" s="141" t="s">
        <v>539</v>
      </c>
    </row>
    <row r="260" spans="2:65" s="1" customFormat="1" ht="21.75" customHeight="1">
      <c r="B260" s="128"/>
      <c r="C260" s="129" t="s">
        <v>540</v>
      </c>
      <c r="D260" s="129" t="s">
        <v>124</v>
      </c>
      <c r="E260" s="130" t="s">
        <v>541</v>
      </c>
      <c r="F260" s="131" t="s">
        <v>542</v>
      </c>
      <c r="G260" s="132" t="s">
        <v>308</v>
      </c>
      <c r="H260" s="133">
        <v>1</v>
      </c>
      <c r="I260" s="134"/>
      <c r="J260" s="135">
        <f t="shared" si="30"/>
        <v>0</v>
      </c>
      <c r="K260" s="136"/>
      <c r="L260" s="31"/>
      <c r="M260" s="137" t="s">
        <v>1</v>
      </c>
      <c r="N260" s="138" t="s">
        <v>43</v>
      </c>
      <c r="P260" s="139">
        <f t="shared" si="31"/>
        <v>0</v>
      </c>
      <c r="Q260" s="139">
        <v>0</v>
      </c>
      <c r="R260" s="139">
        <f t="shared" si="32"/>
        <v>0</v>
      </c>
      <c r="S260" s="139">
        <v>0</v>
      </c>
      <c r="T260" s="140">
        <f t="shared" si="33"/>
        <v>0</v>
      </c>
      <c r="AR260" s="141" t="s">
        <v>128</v>
      </c>
      <c r="AT260" s="141" t="s">
        <v>124</v>
      </c>
      <c r="AU260" s="141" t="s">
        <v>86</v>
      </c>
      <c r="AY260" s="15" t="s">
        <v>122</v>
      </c>
      <c r="BE260" s="142">
        <f t="shared" si="34"/>
        <v>0</v>
      </c>
      <c r="BF260" s="142">
        <f t="shared" si="35"/>
        <v>0</v>
      </c>
      <c r="BG260" s="142">
        <f t="shared" si="36"/>
        <v>0</v>
      </c>
      <c r="BH260" s="142">
        <f t="shared" si="37"/>
        <v>0</v>
      </c>
      <c r="BI260" s="142">
        <f t="shared" si="38"/>
        <v>0</v>
      </c>
      <c r="BJ260" s="15" t="s">
        <v>86</v>
      </c>
      <c r="BK260" s="142">
        <f t="shared" si="39"/>
        <v>0</v>
      </c>
      <c r="BL260" s="15" t="s">
        <v>128</v>
      </c>
      <c r="BM260" s="141" t="s">
        <v>543</v>
      </c>
    </row>
    <row r="261" spans="2:65" s="1" customFormat="1" ht="24.2" customHeight="1">
      <c r="B261" s="128"/>
      <c r="C261" s="129" t="s">
        <v>544</v>
      </c>
      <c r="D261" s="129" t="s">
        <v>124</v>
      </c>
      <c r="E261" s="130" t="s">
        <v>545</v>
      </c>
      <c r="F261" s="131" t="s">
        <v>546</v>
      </c>
      <c r="G261" s="132" t="s">
        <v>308</v>
      </c>
      <c r="H261" s="133">
        <v>1</v>
      </c>
      <c r="I261" s="134"/>
      <c r="J261" s="135">
        <f t="shared" si="30"/>
        <v>0</v>
      </c>
      <c r="K261" s="136"/>
      <c r="L261" s="31"/>
      <c r="M261" s="137" t="s">
        <v>1</v>
      </c>
      <c r="N261" s="138" t="s">
        <v>43</v>
      </c>
      <c r="P261" s="139">
        <f t="shared" si="31"/>
        <v>0</v>
      </c>
      <c r="Q261" s="139">
        <v>0</v>
      </c>
      <c r="R261" s="139">
        <f t="shared" si="32"/>
        <v>0</v>
      </c>
      <c r="S261" s="139">
        <v>0</v>
      </c>
      <c r="T261" s="140">
        <f t="shared" si="33"/>
        <v>0</v>
      </c>
      <c r="AR261" s="141" t="s">
        <v>128</v>
      </c>
      <c r="AT261" s="141" t="s">
        <v>124</v>
      </c>
      <c r="AU261" s="141" t="s">
        <v>86</v>
      </c>
      <c r="AY261" s="15" t="s">
        <v>122</v>
      </c>
      <c r="BE261" s="142">
        <f t="shared" si="34"/>
        <v>0</v>
      </c>
      <c r="BF261" s="142">
        <f t="shared" si="35"/>
        <v>0</v>
      </c>
      <c r="BG261" s="142">
        <f t="shared" si="36"/>
        <v>0</v>
      </c>
      <c r="BH261" s="142">
        <f t="shared" si="37"/>
        <v>0</v>
      </c>
      <c r="BI261" s="142">
        <f t="shared" si="38"/>
        <v>0</v>
      </c>
      <c r="BJ261" s="15" t="s">
        <v>86</v>
      </c>
      <c r="BK261" s="142">
        <f t="shared" si="39"/>
        <v>0</v>
      </c>
      <c r="BL261" s="15" t="s">
        <v>128</v>
      </c>
      <c r="BM261" s="141" t="s">
        <v>547</v>
      </c>
    </row>
    <row r="262" spans="2:65" s="1" customFormat="1" ht="24.2" customHeight="1">
      <c r="B262" s="128"/>
      <c r="C262" s="129" t="s">
        <v>548</v>
      </c>
      <c r="D262" s="129" t="s">
        <v>124</v>
      </c>
      <c r="E262" s="130" t="s">
        <v>549</v>
      </c>
      <c r="F262" s="131" t="s">
        <v>550</v>
      </c>
      <c r="G262" s="132" t="s">
        <v>308</v>
      </c>
      <c r="H262" s="133">
        <v>1</v>
      </c>
      <c r="I262" s="134"/>
      <c r="J262" s="135">
        <f t="shared" si="30"/>
        <v>0</v>
      </c>
      <c r="K262" s="136"/>
      <c r="L262" s="31"/>
      <c r="M262" s="137" t="s">
        <v>1</v>
      </c>
      <c r="N262" s="138" t="s">
        <v>43</v>
      </c>
      <c r="P262" s="139">
        <f t="shared" si="31"/>
        <v>0</v>
      </c>
      <c r="Q262" s="139">
        <v>0</v>
      </c>
      <c r="R262" s="139">
        <f t="shared" si="32"/>
        <v>0</v>
      </c>
      <c r="S262" s="139">
        <v>0</v>
      </c>
      <c r="T262" s="140">
        <f t="shared" si="33"/>
        <v>0</v>
      </c>
      <c r="AR262" s="141" t="s">
        <v>128</v>
      </c>
      <c r="AT262" s="141" t="s">
        <v>124</v>
      </c>
      <c r="AU262" s="141" t="s">
        <v>86</v>
      </c>
      <c r="AY262" s="15" t="s">
        <v>122</v>
      </c>
      <c r="BE262" s="142">
        <f t="shared" si="34"/>
        <v>0</v>
      </c>
      <c r="BF262" s="142">
        <f t="shared" si="35"/>
        <v>0</v>
      </c>
      <c r="BG262" s="142">
        <f t="shared" si="36"/>
        <v>0</v>
      </c>
      <c r="BH262" s="142">
        <f t="shared" si="37"/>
        <v>0</v>
      </c>
      <c r="BI262" s="142">
        <f t="shared" si="38"/>
        <v>0</v>
      </c>
      <c r="BJ262" s="15" t="s">
        <v>86</v>
      </c>
      <c r="BK262" s="142">
        <f t="shared" si="39"/>
        <v>0</v>
      </c>
      <c r="BL262" s="15" t="s">
        <v>128</v>
      </c>
      <c r="BM262" s="141" t="s">
        <v>551</v>
      </c>
    </row>
    <row r="263" spans="2:65" s="1" customFormat="1" ht="16.5" customHeight="1">
      <c r="B263" s="128"/>
      <c r="C263" s="129" t="s">
        <v>552</v>
      </c>
      <c r="D263" s="129" t="s">
        <v>124</v>
      </c>
      <c r="E263" s="130" t="s">
        <v>553</v>
      </c>
      <c r="F263" s="131" t="s">
        <v>554</v>
      </c>
      <c r="G263" s="132" t="s">
        <v>308</v>
      </c>
      <c r="H263" s="133">
        <v>1</v>
      </c>
      <c r="I263" s="134"/>
      <c r="J263" s="135">
        <f t="shared" si="30"/>
        <v>0</v>
      </c>
      <c r="K263" s="136"/>
      <c r="L263" s="31"/>
      <c r="M263" s="137" t="s">
        <v>1</v>
      </c>
      <c r="N263" s="138" t="s">
        <v>43</v>
      </c>
      <c r="P263" s="139">
        <f t="shared" si="31"/>
        <v>0</v>
      </c>
      <c r="Q263" s="139">
        <v>0</v>
      </c>
      <c r="R263" s="139">
        <f t="shared" si="32"/>
        <v>0</v>
      </c>
      <c r="S263" s="139">
        <v>0</v>
      </c>
      <c r="T263" s="140">
        <f t="shared" si="33"/>
        <v>0</v>
      </c>
      <c r="AR263" s="141" t="s">
        <v>128</v>
      </c>
      <c r="AT263" s="141" t="s">
        <v>124</v>
      </c>
      <c r="AU263" s="141" t="s">
        <v>86</v>
      </c>
      <c r="AY263" s="15" t="s">
        <v>122</v>
      </c>
      <c r="BE263" s="142">
        <f t="shared" si="34"/>
        <v>0</v>
      </c>
      <c r="BF263" s="142">
        <f t="shared" si="35"/>
        <v>0</v>
      </c>
      <c r="BG263" s="142">
        <f t="shared" si="36"/>
        <v>0</v>
      </c>
      <c r="BH263" s="142">
        <f t="shared" si="37"/>
        <v>0</v>
      </c>
      <c r="BI263" s="142">
        <f t="shared" si="38"/>
        <v>0</v>
      </c>
      <c r="BJ263" s="15" t="s">
        <v>86</v>
      </c>
      <c r="BK263" s="142">
        <f t="shared" si="39"/>
        <v>0</v>
      </c>
      <c r="BL263" s="15" t="s">
        <v>128</v>
      </c>
      <c r="BM263" s="141" t="s">
        <v>555</v>
      </c>
    </row>
    <row r="264" spans="2:65" s="1" customFormat="1" ht="16.5" customHeight="1">
      <c r="B264" s="128"/>
      <c r="C264" s="129" t="s">
        <v>556</v>
      </c>
      <c r="D264" s="129" t="s">
        <v>124</v>
      </c>
      <c r="E264" s="130" t="s">
        <v>557</v>
      </c>
      <c r="F264" s="131" t="s">
        <v>558</v>
      </c>
      <c r="G264" s="132" t="s">
        <v>308</v>
      </c>
      <c r="H264" s="133">
        <v>1</v>
      </c>
      <c r="I264" s="134"/>
      <c r="J264" s="135">
        <f t="shared" si="30"/>
        <v>0</v>
      </c>
      <c r="K264" s="136"/>
      <c r="L264" s="31"/>
      <c r="M264" s="172" t="s">
        <v>1</v>
      </c>
      <c r="N264" s="173" t="s">
        <v>43</v>
      </c>
      <c r="O264" s="174"/>
      <c r="P264" s="175">
        <f t="shared" si="31"/>
        <v>0</v>
      </c>
      <c r="Q264" s="175">
        <v>0</v>
      </c>
      <c r="R264" s="175">
        <f t="shared" si="32"/>
        <v>0</v>
      </c>
      <c r="S264" s="175">
        <v>0</v>
      </c>
      <c r="T264" s="176">
        <f t="shared" si="33"/>
        <v>0</v>
      </c>
      <c r="AR264" s="141" t="s">
        <v>128</v>
      </c>
      <c r="AT264" s="141" t="s">
        <v>124</v>
      </c>
      <c r="AU264" s="141" t="s">
        <v>86</v>
      </c>
      <c r="AY264" s="15" t="s">
        <v>122</v>
      </c>
      <c r="BE264" s="142">
        <f t="shared" si="34"/>
        <v>0</v>
      </c>
      <c r="BF264" s="142">
        <f t="shared" si="35"/>
        <v>0</v>
      </c>
      <c r="BG264" s="142">
        <f t="shared" si="36"/>
        <v>0</v>
      </c>
      <c r="BH264" s="142">
        <f t="shared" si="37"/>
        <v>0</v>
      </c>
      <c r="BI264" s="142">
        <f t="shared" si="38"/>
        <v>0</v>
      </c>
      <c r="BJ264" s="15" t="s">
        <v>86</v>
      </c>
      <c r="BK264" s="142">
        <f t="shared" si="39"/>
        <v>0</v>
      </c>
      <c r="BL264" s="15" t="s">
        <v>128</v>
      </c>
      <c r="BM264" s="141" t="s">
        <v>559</v>
      </c>
    </row>
    <row r="265" spans="2:12" s="1" customFormat="1" ht="6.95" customHeight="1">
      <c r="B265" s="43"/>
      <c r="C265" s="44"/>
      <c r="D265" s="44"/>
      <c r="E265" s="44"/>
      <c r="F265" s="44"/>
      <c r="G265" s="44"/>
      <c r="H265" s="44"/>
      <c r="I265" s="44"/>
      <c r="J265" s="44"/>
      <c r="K265" s="44"/>
      <c r="L265" s="31"/>
    </row>
  </sheetData>
  <autoFilter ref="C125:K26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Vondrášková Eva</dc:creator>
  <cp:keywords/>
  <dc:description/>
  <cp:lastModifiedBy>Vondrášková Eva</cp:lastModifiedBy>
  <dcterms:created xsi:type="dcterms:W3CDTF">2023-01-18T13:46:04Z</dcterms:created>
  <dcterms:modified xsi:type="dcterms:W3CDTF">2023-01-18T13:51:18Z</dcterms:modified>
  <cp:category/>
  <cp:version/>
  <cp:contentType/>
  <cp:contentStatus/>
</cp:coreProperties>
</file>