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1PRÁCE\111 PROJEKTY V AKCI\CZPS PROJECTS\Kaplice\2025\Luční Okužní\VŘ\PRŮBĚH\VYSVĚTLENÍ ZD\VZD_1\P 4 - REKAPITULACE soupis stavebních prací, dodávek a služeb s výkazem výměr\"/>
    </mc:Choice>
  </mc:AlternateContent>
  <xr:revisionPtr revIDLastSave="0" documentId="13_ncr:1_{AC5FEFE5-B7D0-489C-8243-DD63CB38C8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4163a - SO 1 - VODOVOD" sheetId="2" r:id="rId2"/>
    <sheet name="4163b - SO 2 - KANALIZACE" sheetId="3" r:id="rId3"/>
    <sheet name="4163c - SO 0 - OSTATNÍ A ..." sheetId="4" r:id="rId4"/>
  </sheets>
  <definedNames>
    <definedName name="_xlnm._FilterDatabase" localSheetId="1" hidden="1">'4163a - SO 1 - VODOVOD'!$C$124:$K$308</definedName>
    <definedName name="_xlnm._FilterDatabase" localSheetId="2" hidden="1">'4163b - SO 2 - KANALIZACE'!$C$124:$K$297</definedName>
    <definedName name="_xlnm._FilterDatabase" localSheetId="3" hidden="1">'4163c - SO 0 - OSTATNÍ A ...'!$C$116:$K$129</definedName>
    <definedName name="_xlnm.Print_Titles" localSheetId="1">'4163a - SO 1 - VODOVOD'!$124:$124</definedName>
    <definedName name="_xlnm.Print_Titles" localSheetId="2">'4163b - SO 2 - KANALIZACE'!$124:$124</definedName>
    <definedName name="_xlnm.Print_Titles" localSheetId="3">'4163c - SO 0 - OSTATNÍ A ...'!$116:$116</definedName>
    <definedName name="_xlnm.Print_Titles" localSheetId="0">'Rekapitulace stavby'!$92:$92</definedName>
    <definedName name="_xlnm.Print_Area" localSheetId="1">'4163a - SO 1 - VODOVOD'!$C$4:$J$75,'4163a - SO 1 - VODOVOD'!$C$81:$J$106,'4163a - SO 1 - VODOVOD'!$C$112:$J$308</definedName>
    <definedName name="_xlnm.Print_Area" localSheetId="2">'4163b - SO 2 - KANALIZACE'!$C$4:$J$75,'4163b - SO 2 - KANALIZACE'!$C$81:$J$106,'4163b - SO 2 - KANALIZACE'!$C$112:$J$297</definedName>
    <definedName name="_xlnm.Print_Area" localSheetId="3">'4163c - SO 0 - OSTATNÍ A ...'!$C$4:$J$76,'4163c - SO 0 - OSTATNÍ A ...'!$C$82:$J$98,'4163c - SO 0 - OSTATNÍ A ...'!$C$104:$J$129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J113" i="4"/>
  <c r="F113" i="4"/>
  <c r="F111" i="4"/>
  <c r="E109" i="4"/>
  <c r="J91" i="4"/>
  <c r="F91" i="4"/>
  <c r="F89" i="4"/>
  <c r="E87" i="4"/>
  <c r="J24" i="4"/>
  <c r="E24" i="4"/>
  <c r="J92" i="4" s="1"/>
  <c r="J23" i="4"/>
  <c r="F114" i="4"/>
  <c r="J111" i="4"/>
  <c r="E7" i="4"/>
  <c r="E85" i="4"/>
  <c r="J37" i="3"/>
  <c r="J36" i="3"/>
  <c r="AY96" i="1" s="1"/>
  <c r="J35" i="3"/>
  <c r="AX96" i="1" s="1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T210" i="3"/>
  <c r="R211" i="3"/>
  <c r="R210" i="3"/>
  <c r="P211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T191" i="3"/>
  <c r="R192" i="3"/>
  <c r="R191" i="3"/>
  <c r="P192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J121" i="3"/>
  <c r="F121" i="3"/>
  <c r="F119" i="3"/>
  <c r="E117" i="3"/>
  <c r="J90" i="3"/>
  <c r="F90" i="3"/>
  <c r="F88" i="3"/>
  <c r="E86" i="3"/>
  <c r="J24" i="3"/>
  <c r="E24" i="3"/>
  <c r="J122" i="3"/>
  <c r="J23" i="3"/>
  <c r="F91" i="3"/>
  <c r="J119" i="3"/>
  <c r="E7" i="3"/>
  <c r="E84" i="3" s="1"/>
  <c r="J37" i="2"/>
  <c r="J36" i="2"/>
  <c r="AY95" i="1"/>
  <c r="J35" i="2"/>
  <c r="AX95" i="1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T210" i="2" s="1"/>
  <c r="R211" i="2"/>
  <c r="R210" i="2" s="1"/>
  <c r="P211" i="2"/>
  <c r="P210" i="2" s="1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T186" i="2" s="1"/>
  <c r="R187" i="2"/>
  <c r="R186" i="2" s="1"/>
  <c r="P187" i="2"/>
  <c r="P186" i="2" s="1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1" i="2"/>
  <c r="F121" i="2"/>
  <c r="F119" i="2"/>
  <c r="E117" i="2"/>
  <c r="J90" i="2"/>
  <c r="F90" i="2"/>
  <c r="F88" i="2"/>
  <c r="E86" i="2"/>
  <c r="J24" i="2"/>
  <c r="E24" i="2"/>
  <c r="J122" i="2" s="1"/>
  <c r="J23" i="2"/>
  <c r="F91" i="2"/>
  <c r="J119" i="2"/>
  <c r="E7" i="2"/>
  <c r="E115" i="2"/>
  <c r="AM90" i="1"/>
  <c r="AM89" i="1"/>
  <c r="L89" i="1"/>
  <c r="AM87" i="1"/>
  <c r="L87" i="1"/>
  <c r="L85" i="1"/>
  <c r="L84" i="1"/>
  <c r="J308" i="2"/>
  <c r="J300" i="2"/>
  <c r="BK288" i="2"/>
  <c r="J279" i="2"/>
  <c r="J274" i="2"/>
  <c r="J272" i="2"/>
  <c r="BK261" i="2"/>
  <c r="BK253" i="2"/>
  <c r="BK236" i="2"/>
  <c r="J232" i="2"/>
  <c r="J222" i="2"/>
  <c r="J187" i="2"/>
  <c r="J153" i="2"/>
  <c r="J133" i="2"/>
  <c r="J305" i="2"/>
  <c r="BK300" i="2"/>
  <c r="J296" i="2"/>
  <c r="BK291" i="2"/>
  <c r="J282" i="2"/>
  <c r="J254" i="2"/>
  <c r="BK247" i="2"/>
  <c r="J238" i="2"/>
  <c r="BK234" i="2"/>
  <c r="J228" i="2"/>
  <c r="J207" i="2"/>
  <c r="J191" i="2"/>
  <c r="J169" i="2"/>
  <c r="J131" i="2"/>
  <c r="J128" i="2"/>
  <c r="BK289" i="2"/>
  <c r="J280" i="2"/>
  <c r="J271" i="2"/>
  <c r="BK266" i="2"/>
  <c r="BK262" i="2"/>
  <c r="BK256" i="2"/>
  <c r="J253" i="2"/>
  <c r="J243" i="2"/>
  <c r="J234" i="2"/>
  <c r="J223" i="2"/>
  <c r="BK219" i="2"/>
  <c r="BK216" i="2"/>
  <c r="J195" i="2"/>
  <c r="BK155" i="2"/>
  <c r="BK146" i="2"/>
  <c r="BK130" i="2"/>
  <c r="J293" i="2"/>
  <c r="BK285" i="2"/>
  <c r="BK280" i="2"/>
  <c r="J262" i="2"/>
  <c r="BK249" i="2"/>
  <c r="J240" i="2"/>
  <c r="J237" i="2"/>
  <c r="BK232" i="2"/>
  <c r="J226" i="2"/>
  <c r="J171" i="2"/>
  <c r="BK143" i="2"/>
  <c r="BK288" i="3"/>
  <c r="BK277" i="3"/>
  <c r="J262" i="3"/>
  <c r="J261" i="3"/>
  <c r="BK237" i="3"/>
  <c r="BK225" i="3"/>
  <c r="J214" i="3"/>
  <c r="J207" i="3"/>
  <c r="J189" i="3"/>
  <c r="J160" i="3"/>
  <c r="BK132" i="3"/>
  <c r="BK286" i="3"/>
  <c r="J265" i="3"/>
  <c r="BK250" i="3"/>
  <c r="J245" i="3"/>
  <c r="BK242" i="3"/>
  <c r="J230" i="3"/>
  <c r="BK201" i="3"/>
  <c r="BK189" i="3"/>
  <c r="BK174" i="3"/>
  <c r="BK162" i="3"/>
  <c r="BK149" i="3"/>
  <c r="J295" i="3"/>
  <c r="BK266" i="3"/>
  <c r="J256" i="3"/>
  <c r="BK247" i="3"/>
  <c r="J243" i="3"/>
  <c r="BK240" i="3"/>
  <c r="BK238" i="3"/>
  <c r="BK219" i="3"/>
  <c r="BK207" i="3"/>
  <c r="J203" i="3"/>
  <c r="BK198" i="3"/>
  <c r="J174" i="3"/>
  <c r="J138" i="3"/>
  <c r="J136" i="3"/>
  <c r="BK128" i="3"/>
  <c r="J296" i="3"/>
  <c r="J277" i="3"/>
  <c r="J264" i="3"/>
  <c r="BK248" i="3"/>
  <c r="J238" i="3"/>
  <c r="J233" i="3"/>
  <c r="BK226" i="3"/>
  <c r="BK220" i="3"/>
  <c r="J186" i="3"/>
  <c r="BK175" i="3"/>
  <c r="J161" i="3"/>
  <c r="J145" i="3"/>
  <c r="BK134" i="3"/>
  <c r="J125" i="4"/>
  <c r="BK123" i="4"/>
  <c r="BK120" i="4"/>
  <c r="BK129" i="4"/>
  <c r="BK126" i="4"/>
  <c r="BK305" i="2"/>
  <c r="BK302" i="2"/>
  <c r="J297" i="2"/>
  <c r="BK282" i="2"/>
  <c r="J255" i="2"/>
  <c r="J242" i="2"/>
  <c r="BK235" i="2"/>
  <c r="BK229" i="2"/>
  <c r="BK218" i="2"/>
  <c r="BK191" i="2"/>
  <c r="BK160" i="2"/>
  <c r="BK136" i="2"/>
  <c r="J307" i="2"/>
  <c r="J304" i="2"/>
  <c r="J299" i="2"/>
  <c r="BK295" i="2"/>
  <c r="BK283" i="2"/>
  <c r="BK259" i="2"/>
  <c r="BK251" i="2"/>
  <c r="BK239" i="2"/>
  <c r="J236" i="2"/>
  <c r="J233" i="2"/>
  <c r="J216" i="2"/>
  <c r="BK208" i="2"/>
  <c r="BK187" i="2"/>
  <c r="J149" i="2"/>
  <c r="J130" i="2"/>
  <c r="J295" i="2"/>
  <c r="J284" i="2"/>
  <c r="BK274" i="2"/>
  <c r="J268" i="2"/>
  <c r="BK264" i="2"/>
  <c r="J258" i="2"/>
  <c r="BK255" i="2"/>
  <c r="J249" i="2"/>
  <c r="J245" i="2"/>
  <c r="J231" i="2"/>
  <c r="BK220" i="2"/>
  <c r="J218" i="2"/>
  <c r="BK207" i="2"/>
  <c r="BK175" i="2"/>
  <c r="BK154" i="2"/>
  <c r="J136" i="2"/>
  <c r="BK128" i="2"/>
  <c r="J289" i="2"/>
  <c r="BK268" i="2"/>
  <c r="J263" i="2"/>
  <c r="J252" i="2"/>
  <c r="BK245" i="2"/>
  <c r="J239" i="2"/>
  <c r="J235" i="2"/>
  <c r="BK231" i="2"/>
  <c r="BK211" i="2"/>
  <c r="J184" i="2"/>
  <c r="J154" i="2"/>
  <c r="BK293" i="3"/>
  <c r="J279" i="3"/>
  <c r="BK273" i="3"/>
  <c r="BK259" i="3"/>
  <c r="J248" i="3"/>
  <c r="BK228" i="3"/>
  <c r="J223" i="3"/>
  <c r="BK211" i="3"/>
  <c r="J198" i="3"/>
  <c r="BK179" i="3"/>
  <c r="BK296" i="3"/>
  <c r="J288" i="3"/>
  <c r="BK272" i="3"/>
  <c r="BK264" i="3"/>
  <c r="BK252" i="3"/>
  <c r="BK246" i="3"/>
  <c r="BK236" i="3"/>
  <c r="J217" i="3"/>
  <c r="BK209" i="3"/>
  <c r="BK186" i="3"/>
  <c r="BK170" i="3"/>
  <c r="BK160" i="3"/>
  <c r="BK292" i="3"/>
  <c r="BK267" i="3"/>
  <c r="BK263" i="3"/>
  <c r="J259" i="3"/>
  <c r="J252" i="3"/>
  <c r="J246" i="3"/>
  <c r="J241" i="3"/>
  <c r="BK233" i="3"/>
  <c r="BK222" i="3"/>
  <c r="J209" i="3"/>
  <c r="J205" i="3"/>
  <c r="J194" i="3"/>
  <c r="BK166" i="3"/>
  <c r="J132" i="3"/>
  <c r="J297" i="3"/>
  <c r="BK291" i="3"/>
  <c r="BK261" i="3"/>
  <c r="J242" i="3"/>
  <c r="J234" i="3"/>
  <c r="BK230" i="3"/>
  <c r="BK215" i="3"/>
  <c r="BK205" i="3"/>
  <c r="J166" i="3"/>
  <c r="J149" i="3"/>
  <c r="BK138" i="3"/>
  <c r="BK130" i="3"/>
  <c r="J124" i="4"/>
  <c r="BK127" i="4"/>
  <c r="BK121" i="4"/>
  <c r="BK125" i="4"/>
  <c r="J128" i="4"/>
  <c r="BK304" i="2"/>
  <c r="J302" i="2"/>
  <c r="BK296" i="2"/>
  <c r="BK284" i="2"/>
  <c r="J278" i="2"/>
  <c r="J273" i="2"/>
  <c r="J266" i="2"/>
  <c r="BK243" i="2"/>
  <c r="BK233" i="2"/>
  <c r="BK223" i="2"/>
  <c r="J208" i="2"/>
  <c r="BK184" i="2"/>
  <c r="BK180" i="2"/>
  <c r="J146" i="2"/>
  <c r="J290" i="2"/>
  <c r="BK287" i="2"/>
  <c r="J285" i="2"/>
  <c r="BK260" i="2"/>
  <c r="J256" i="2"/>
  <c r="BK246" i="2"/>
  <c r="J229" i="2"/>
  <c r="J224" i="2"/>
  <c r="J220" i="2"/>
  <c r="J214" i="2"/>
  <c r="BK203" i="2"/>
  <c r="J175" i="2"/>
  <c r="AS94" i="1"/>
  <c r="J283" i="2"/>
  <c r="BK272" i="2"/>
  <c r="J267" i="2"/>
  <c r="BK263" i="2"/>
  <c r="J261" i="2"/>
  <c r="BK252" i="2"/>
  <c r="BK250" i="2"/>
  <c r="J246" i="2"/>
  <c r="BK238" i="2"/>
  <c r="BK226" i="2"/>
  <c r="BK222" i="2"/>
  <c r="J211" i="2"/>
  <c r="J205" i="2"/>
  <c r="J180" i="2"/>
  <c r="BK164" i="2"/>
  <c r="BK149" i="2"/>
  <c r="BK290" i="2"/>
  <c r="BK279" i="2"/>
  <c r="BK271" i="2"/>
  <c r="J264" i="2"/>
  <c r="J260" i="2"/>
  <c r="J250" i="2"/>
  <c r="BK242" i="2"/>
  <c r="BK228" i="2"/>
  <c r="J219" i="2"/>
  <c r="BK215" i="2"/>
  <c r="BK205" i="2"/>
  <c r="BK169" i="2"/>
  <c r="J139" i="2"/>
  <c r="BK270" i="3"/>
  <c r="BK260" i="3"/>
  <c r="J254" i="3"/>
  <c r="J239" i="3"/>
  <c r="J226" i="3"/>
  <c r="J220" i="3"/>
  <c r="J162" i="3"/>
  <c r="BK156" i="3"/>
  <c r="J131" i="3"/>
  <c r="BK295" i="3"/>
  <c r="J273" i="3"/>
  <c r="J267" i="3"/>
  <c r="BK254" i="3"/>
  <c r="BK244" i="3"/>
  <c r="BK239" i="3"/>
  <c r="J232" i="3"/>
  <c r="J219" i="3"/>
  <c r="J211" i="3"/>
  <c r="J192" i="3"/>
  <c r="J156" i="3"/>
  <c r="J128" i="3"/>
  <c r="J286" i="3"/>
  <c r="J257" i="3"/>
  <c r="J237" i="3"/>
  <c r="BK232" i="3"/>
  <c r="J225" i="3"/>
  <c r="J201" i="3"/>
  <c r="BK181" i="3"/>
  <c r="J170" i="3"/>
  <c r="BK152" i="3"/>
  <c r="BK141" i="3"/>
  <c r="BK131" i="3"/>
  <c r="J126" i="4"/>
  <c r="J127" i="4"/>
  <c r="J123" i="4"/>
  <c r="BK119" i="4"/>
  <c r="BK307" i="2"/>
  <c r="J303" i="2"/>
  <c r="BK299" i="2"/>
  <c r="J287" i="2"/>
  <c r="J265" i="2"/>
  <c r="BK258" i="2"/>
  <c r="J244" i="2"/>
  <c r="BK240" i="2"/>
  <c r="BK224" i="2"/>
  <c r="J203" i="2"/>
  <c r="J164" i="2"/>
  <c r="BK139" i="2"/>
  <c r="BK308" i="2"/>
  <c r="BK303" i="2"/>
  <c r="BK297" i="2"/>
  <c r="BK293" i="2"/>
  <c r="BK286" i="2"/>
  <c r="BK270" i="2"/>
  <c r="BK257" i="2"/>
  <c r="BK248" i="2"/>
  <c r="BK244" i="2"/>
  <c r="BK237" i="2"/>
  <c r="BK221" i="2"/>
  <c r="BK217" i="2"/>
  <c r="BK209" i="2"/>
  <c r="BK195" i="2"/>
  <c r="J160" i="2"/>
  <c r="BK133" i="2"/>
  <c r="J291" i="2"/>
  <c r="J288" i="2"/>
  <c r="J286" i="2"/>
  <c r="J281" i="2"/>
  <c r="BK273" i="2"/>
  <c r="J270" i="2"/>
  <c r="BK265" i="2"/>
  <c r="J257" i="2"/>
  <c r="BK254" i="2"/>
  <c r="J251" i="2"/>
  <c r="J247" i="2"/>
  <c r="BK241" i="2"/>
  <c r="J217" i="2"/>
  <c r="J215" i="2"/>
  <c r="J209" i="2"/>
  <c r="J201" i="2"/>
  <c r="BK171" i="2"/>
  <c r="BK153" i="2"/>
  <c r="J143" i="2"/>
  <c r="BK281" i="2"/>
  <c r="BK278" i="2"/>
  <c r="BK267" i="2"/>
  <c r="J259" i="2"/>
  <c r="J248" i="2"/>
  <c r="J241" i="2"/>
  <c r="J221" i="2"/>
  <c r="BK214" i="2"/>
  <c r="BK201" i="2"/>
  <c r="J155" i="2"/>
  <c r="BK131" i="2"/>
  <c r="BK289" i="3"/>
  <c r="BK265" i="3"/>
  <c r="BK256" i="3"/>
  <c r="J244" i="3"/>
  <c r="BK234" i="3"/>
  <c r="J215" i="3"/>
  <c r="BK208" i="3"/>
  <c r="J152" i="3"/>
  <c r="J130" i="3"/>
  <c r="J291" i="3"/>
  <c r="BK279" i="3"/>
  <c r="J270" i="3"/>
  <c r="BK262" i="3"/>
  <c r="J247" i="3"/>
  <c r="BK241" i="3"/>
  <c r="J235" i="3"/>
  <c r="BK229" i="3"/>
  <c r="BK214" i="3"/>
  <c r="BK194" i="3"/>
  <c r="J181" i="3"/>
  <c r="J134" i="3"/>
  <c r="J293" i="3"/>
  <c r="J272" i="3"/>
  <c r="J260" i="3"/>
  <c r="BK257" i="3"/>
  <c r="J250" i="3"/>
  <c r="BK245" i="3"/>
  <c r="J236" i="3"/>
  <c r="BK235" i="3"/>
  <c r="J229" i="3"/>
  <c r="BK223" i="3"/>
  <c r="BK217" i="3"/>
  <c r="J175" i="3"/>
  <c r="BK161" i="3"/>
  <c r="BK145" i="3"/>
  <c r="J141" i="3"/>
  <c r="BK297" i="3"/>
  <c r="J292" i="3"/>
  <c r="J289" i="3"/>
  <c r="J266" i="3"/>
  <c r="J263" i="3"/>
  <c r="BK243" i="3"/>
  <c r="J240" i="3"/>
  <c r="J228" i="3"/>
  <c r="J222" i="3"/>
  <c r="J208" i="3"/>
  <c r="BK203" i="3"/>
  <c r="BK192" i="3"/>
  <c r="J179" i="3"/>
  <c r="BK136" i="3"/>
  <c r="BK128" i="4"/>
  <c r="BK122" i="4"/>
  <c r="J129" i="4"/>
  <c r="J122" i="4"/>
  <c r="J119" i="4"/>
  <c r="J120" i="4"/>
  <c r="BK124" i="4"/>
  <c r="J121" i="4"/>
  <c r="T127" i="2" l="1"/>
  <c r="T190" i="2"/>
  <c r="T200" i="2"/>
  <c r="BK213" i="2"/>
  <c r="J213" i="2" s="1"/>
  <c r="J102" i="2" s="1"/>
  <c r="BK292" i="2"/>
  <c r="J292" i="2"/>
  <c r="J103" i="2" s="1"/>
  <c r="BK298" i="2"/>
  <c r="J298" i="2"/>
  <c r="J104" i="2"/>
  <c r="P306" i="2"/>
  <c r="T127" i="3"/>
  <c r="T193" i="3"/>
  <c r="T200" i="3"/>
  <c r="R213" i="3"/>
  <c r="P269" i="3"/>
  <c r="T278" i="3"/>
  <c r="R294" i="3"/>
  <c r="BK118" i="4"/>
  <c r="BK117" i="4" s="1"/>
  <c r="J117" i="4" s="1"/>
  <c r="J96" i="4" s="1"/>
  <c r="BK127" i="2"/>
  <c r="J127" i="2" s="1"/>
  <c r="J97" i="2" s="1"/>
  <c r="BK190" i="2"/>
  <c r="J190" i="2" s="1"/>
  <c r="J99" i="2" s="1"/>
  <c r="R200" i="2"/>
  <c r="T213" i="2"/>
  <c r="T292" i="2"/>
  <c r="T298" i="2"/>
  <c r="T306" i="2"/>
  <c r="BK127" i="3"/>
  <c r="J127" i="3" s="1"/>
  <c r="J97" i="3" s="1"/>
  <c r="R193" i="3"/>
  <c r="P200" i="3"/>
  <c r="P213" i="3"/>
  <c r="T269" i="3"/>
  <c r="P278" i="3"/>
  <c r="P294" i="3"/>
  <c r="P118" i="4"/>
  <c r="P117" i="4" s="1"/>
  <c r="AU97" i="1" s="1"/>
  <c r="P127" i="2"/>
  <c r="P190" i="2"/>
  <c r="BK200" i="2"/>
  <c r="J200" i="2"/>
  <c r="J100" i="2"/>
  <c r="R213" i="2"/>
  <c r="P292" i="2"/>
  <c r="P298" i="2"/>
  <c r="BK306" i="2"/>
  <c r="J306" i="2" s="1"/>
  <c r="J105" i="2" s="1"/>
  <c r="R127" i="3"/>
  <c r="BK193" i="3"/>
  <c r="J193" i="3" s="1"/>
  <c r="J99" i="3" s="1"/>
  <c r="BK200" i="3"/>
  <c r="J200" i="3"/>
  <c r="J100" i="3" s="1"/>
  <c r="BK213" i="3"/>
  <c r="J213" i="3"/>
  <c r="J102" i="3"/>
  <c r="BK269" i="3"/>
  <c r="J269" i="3" s="1"/>
  <c r="J103" i="3" s="1"/>
  <c r="BK278" i="3"/>
  <c r="J278" i="3" s="1"/>
  <c r="J104" i="3" s="1"/>
  <c r="BK294" i="3"/>
  <c r="J294" i="3"/>
  <c r="J105" i="3" s="1"/>
  <c r="R118" i="4"/>
  <c r="R117" i="4"/>
  <c r="R127" i="2"/>
  <c r="R126" i="2" s="1"/>
  <c r="R125" i="2" s="1"/>
  <c r="R190" i="2"/>
  <c r="P200" i="2"/>
  <c r="P213" i="2"/>
  <c r="R292" i="2"/>
  <c r="R298" i="2"/>
  <c r="R306" i="2"/>
  <c r="P127" i="3"/>
  <c r="P126" i="3" s="1"/>
  <c r="P125" i="3" s="1"/>
  <c r="AU96" i="1" s="1"/>
  <c r="P193" i="3"/>
  <c r="R200" i="3"/>
  <c r="T213" i="3"/>
  <c r="R269" i="3"/>
  <c r="R278" i="3"/>
  <c r="T294" i="3"/>
  <c r="T118" i="4"/>
  <c r="T117" i="4"/>
  <c r="BK186" i="2"/>
  <c r="J186" i="2" s="1"/>
  <c r="J98" i="2" s="1"/>
  <c r="BK191" i="3"/>
  <c r="J191" i="3" s="1"/>
  <c r="J98" i="3" s="1"/>
  <c r="BK210" i="2"/>
  <c r="J210" i="2"/>
  <c r="J101" i="2" s="1"/>
  <c r="BK210" i="3"/>
  <c r="J210" i="3"/>
  <c r="J101" i="3"/>
  <c r="J89" i="4"/>
  <c r="E107" i="4"/>
  <c r="BE120" i="4"/>
  <c r="BE127" i="4"/>
  <c r="F92" i="4"/>
  <c r="J114" i="4"/>
  <c r="BE121" i="4"/>
  <c r="BE122" i="4"/>
  <c r="BE123" i="4"/>
  <c r="BE125" i="4"/>
  <c r="BE119" i="4"/>
  <c r="BE124" i="4"/>
  <c r="BE126" i="4"/>
  <c r="BE128" i="4"/>
  <c r="BE129" i="4"/>
  <c r="E115" i="3"/>
  <c r="F122" i="3"/>
  <c r="BE128" i="3"/>
  <c r="BE156" i="3"/>
  <c r="BE166" i="3"/>
  <c r="BE170" i="3"/>
  <c r="BE174" i="3"/>
  <c r="BE181" i="3"/>
  <c r="BE194" i="3"/>
  <c r="BE208" i="3"/>
  <c r="BE211" i="3"/>
  <c r="BE215" i="3"/>
  <c r="BE222" i="3"/>
  <c r="BE225" i="3"/>
  <c r="BE228" i="3"/>
  <c r="BE245" i="3"/>
  <c r="BE246" i="3"/>
  <c r="BE250" i="3"/>
  <c r="BE262" i="3"/>
  <c r="BE264" i="3"/>
  <c r="BE266" i="3"/>
  <c r="BE270" i="3"/>
  <c r="BE272" i="3"/>
  <c r="BE279" i="3"/>
  <c r="BE286" i="3"/>
  <c r="BE293" i="3"/>
  <c r="BE295" i="3"/>
  <c r="BE296" i="3"/>
  <c r="BE297" i="3"/>
  <c r="J91" i="3"/>
  <c r="BE132" i="3"/>
  <c r="BE134" i="3"/>
  <c r="BE149" i="3"/>
  <c r="BE179" i="3"/>
  <c r="BE186" i="3"/>
  <c r="BE189" i="3"/>
  <c r="BE214" i="3"/>
  <c r="BE219" i="3"/>
  <c r="BE226" i="3"/>
  <c r="BE230" i="3"/>
  <c r="BE236" i="3"/>
  <c r="BE239" i="3"/>
  <c r="BE241" i="3"/>
  <c r="BE260" i="3"/>
  <c r="BE261" i="3"/>
  <c r="BE273" i="3"/>
  <c r="BE288" i="3"/>
  <c r="BE289" i="3"/>
  <c r="BE130" i="3"/>
  <c r="BE131" i="3"/>
  <c r="BE138" i="3"/>
  <c r="BE152" i="3"/>
  <c r="BE161" i="3"/>
  <c r="BE162" i="3"/>
  <c r="BE175" i="3"/>
  <c r="BE203" i="3"/>
  <c r="BE207" i="3"/>
  <c r="BE220" i="3"/>
  <c r="BE223" i="3"/>
  <c r="BE232" i="3"/>
  <c r="BE233" i="3"/>
  <c r="BE234" i="3"/>
  <c r="BE237" i="3"/>
  <c r="BE240" i="3"/>
  <c r="BE247" i="3"/>
  <c r="BE256" i="3"/>
  <c r="BE259" i="3"/>
  <c r="BE277" i="3"/>
  <c r="BE292" i="3"/>
  <c r="J88" i="3"/>
  <c r="BE136" i="3"/>
  <c r="BE141" i="3"/>
  <c r="BE145" i="3"/>
  <c r="BE160" i="3"/>
  <c r="BE192" i="3"/>
  <c r="BE198" i="3"/>
  <c r="BE201" i="3"/>
  <c r="BE205" i="3"/>
  <c r="BE209" i="3"/>
  <c r="BE217" i="3"/>
  <c r="BE229" i="3"/>
  <c r="BE235" i="3"/>
  <c r="BE238" i="3"/>
  <c r="BE242" i="3"/>
  <c r="BE243" i="3"/>
  <c r="BE244" i="3"/>
  <c r="BE248" i="3"/>
  <c r="BE252" i="3"/>
  <c r="BE254" i="3"/>
  <c r="BE257" i="3"/>
  <c r="BE263" i="3"/>
  <c r="BE265" i="3"/>
  <c r="BE267" i="3"/>
  <c r="BE291" i="3"/>
  <c r="J88" i="2"/>
  <c r="J91" i="2"/>
  <c r="BE128" i="2"/>
  <c r="BE133" i="2"/>
  <c r="BE146" i="2"/>
  <c r="BE175" i="2"/>
  <c r="BE191" i="2"/>
  <c r="BE209" i="2"/>
  <c r="BE216" i="2"/>
  <c r="BE217" i="2"/>
  <c r="BE223" i="2"/>
  <c r="BE224" i="2"/>
  <c r="BE237" i="2"/>
  <c r="BE238" i="2"/>
  <c r="BE246" i="2"/>
  <c r="BE251" i="2"/>
  <c r="BE257" i="2"/>
  <c r="BE261" i="2"/>
  <c r="BE265" i="2"/>
  <c r="BE272" i="2"/>
  <c r="BE283" i="2"/>
  <c r="BE286" i="2"/>
  <c r="BE287" i="2"/>
  <c r="BE289" i="2"/>
  <c r="BE290" i="2"/>
  <c r="F122" i="2"/>
  <c r="BE131" i="2"/>
  <c r="BE187" i="2"/>
  <c r="BE201" i="2"/>
  <c r="BE203" i="2"/>
  <c r="BE221" i="2"/>
  <c r="BE228" i="2"/>
  <c r="BE232" i="2"/>
  <c r="BE233" i="2"/>
  <c r="BE235" i="2"/>
  <c r="BE236" i="2"/>
  <c r="BE239" i="2"/>
  <c r="BE242" i="2"/>
  <c r="BE243" i="2"/>
  <c r="BE244" i="2"/>
  <c r="BE247" i="2"/>
  <c r="BE267" i="2"/>
  <c r="BE271" i="2"/>
  <c r="BE278" i="2"/>
  <c r="BE281" i="2"/>
  <c r="BE282" i="2"/>
  <c r="BE285" i="2"/>
  <c r="E84" i="2"/>
  <c r="BE136" i="2"/>
  <c r="BE139" i="2"/>
  <c r="BE143" i="2"/>
  <c r="BE149" i="2"/>
  <c r="BE153" i="2"/>
  <c r="BE154" i="2"/>
  <c r="BE155" i="2"/>
  <c r="BE160" i="2"/>
  <c r="BE180" i="2"/>
  <c r="BE184" i="2"/>
  <c r="BE215" i="2"/>
  <c r="BE218" i="2"/>
  <c r="BE222" i="2"/>
  <c r="BE229" i="2"/>
  <c r="BE231" i="2"/>
  <c r="BE240" i="2"/>
  <c r="BE241" i="2"/>
  <c r="BE250" i="2"/>
  <c r="BE253" i="2"/>
  <c r="BE255" i="2"/>
  <c r="BE258" i="2"/>
  <c r="BE262" i="2"/>
  <c r="BE268" i="2"/>
  <c r="BE273" i="2"/>
  <c r="BE274" i="2"/>
  <c r="BE279" i="2"/>
  <c r="BE280" i="2"/>
  <c r="BE284" i="2"/>
  <c r="BE288" i="2"/>
  <c r="BE293" i="2"/>
  <c r="BE302" i="2"/>
  <c r="BE305" i="2"/>
  <c r="BE308" i="2"/>
  <c r="BE130" i="2"/>
  <c r="BE164" i="2"/>
  <c r="BE169" i="2"/>
  <c r="BE171" i="2"/>
  <c r="BE195" i="2"/>
  <c r="BE205" i="2"/>
  <c r="BE207" i="2"/>
  <c r="BE208" i="2"/>
  <c r="BE211" i="2"/>
  <c r="BE214" i="2"/>
  <c r="BE219" i="2"/>
  <c r="BE220" i="2"/>
  <c r="BE226" i="2"/>
  <c r="BE234" i="2"/>
  <c r="BE245" i="2"/>
  <c r="BE248" i="2"/>
  <c r="BE249" i="2"/>
  <c r="BE252" i="2"/>
  <c r="BE254" i="2"/>
  <c r="BE256" i="2"/>
  <c r="BE259" i="2"/>
  <c r="BE260" i="2"/>
  <c r="BE263" i="2"/>
  <c r="BE264" i="2"/>
  <c r="BE266" i="2"/>
  <c r="BE270" i="2"/>
  <c r="BE291" i="2"/>
  <c r="BE295" i="2"/>
  <c r="BE296" i="2"/>
  <c r="BE297" i="2"/>
  <c r="BE299" i="2"/>
  <c r="BE300" i="2"/>
  <c r="BE303" i="2"/>
  <c r="BE304" i="2"/>
  <c r="BE307" i="2"/>
  <c r="F35" i="2"/>
  <c r="BB95" i="1" s="1"/>
  <c r="F34" i="2"/>
  <c r="BA95" i="1" s="1"/>
  <c r="F34" i="3"/>
  <c r="BA96" i="1" s="1"/>
  <c r="F35" i="4"/>
  <c r="BB97" i="1" s="1"/>
  <c r="J34" i="2"/>
  <c r="AW95" i="1" s="1"/>
  <c r="J34" i="3"/>
  <c r="AW96" i="1" s="1"/>
  <c r="F35" i="3"/>
  <c r="BB96" i="1" s="1"/>
  <c r="F37" i="2"/>
  <c r="BD95" i="1" s="1"/>
  <c r="F37" i="3"/>
  <c r="BD96" i="1" s="1"/>
  <c r="F34" i="4"/>
  <c r="BA97" i="1" s="1"/>
  <c r="J34" i="4"/>
  <c r="AW97" i="1" s="1"/>
  <c r="F36" i="2"/>
  <c r="BC95" i="1" s="1"/>
  <c r="F36" i="3"/>
  <c r="BC96" i="1" s="1"/>
  <c r="F36" i="4"/>
  <c r="BC97" i="1" s="1"/>
  <c r="F37" i="4"/>
  <c r="BD97" i="1" s="1"/>
  <c r="T126" i="3" l="1"/>
  <c r="T125" i="3" s="1"/>
  <c r="R126" i="3"/>
  <c r="R125" i="3"/>
  <c r="P126" i="2"/>
  <c r="P125" i="2" s="1"/>
  <c r="AU95" i="1" s="1"/>
  <c r="AU94" i="1" s="1"/>
  <c r="T126" i="2"/>
  <c r="T125" i="2" s="1"/>
  <c r="J118" i="4"/>
  <c r="J97" i="4" s="1"/>
  <c r="BK126" i="2"/>
  <c r="J126" i="2" s="1"/>
  <c r="J96" i="2" s="1"/>
  <c r="BK126" i="3"/>
  <c r="J126" i="3"/>
  <c r="J96" i="3" s="1"/>
  <c r="J33" i="3"/>
  <c r="AV96" i="1" s="1"/>
  <c r="AT96" i="1" s="1"/>
  <c r="F33" i="4"/>
  <c r="AZ97" i="1" s="1"/>
  <c r="BB94" i="1"/>
  <c r="AX94" i="1" s="1"/>
  <c r="F33" i="3"/>
  <c r="AZ96" i="1" s="1"/>
  <c r="BA94" i="1"/>
  <c r="W30" i="1" s="1"/>
  <c r="J30" i="4"/>
  <c r="AG97" i="1" s="1"/>
  <c r="F33" i="2"/>
  <c r="AZ95" i="1" s="1"/>
  <c r="BC94" i="1"/>
  <c r="W32" i="1" s="1"/>
  <c r="J33" i="2"/>
  <c r="AV95" i="1" s="1"/>
  <c r="AT95" i="1" s="1"/>
  <c r="BD94" i="1"/>
  <c r="W33" i="1" s="1"/>
  <c r="J33" i="4"/>
  <c r="AV97" i="1" s="1"/>
  <c r="AT97" i="1" s="1"/>
  <c r="AN97" i="1" l="1"/>
  <c r="BK125" i="3"/>
  <c r="J125" i="3" s="1"/>
  <c r="J95" i="3" s="1"/>
  <c r="BK125" i="2"/>
  <c r="J125" i="2" s="1"/>
  <c r="J30" i="2" s="1"/>
  <c r="AG95" i="1" s="1"/>
  <c r="J39" i="4"/>
  <c r="AZ94" i="1"/>
  <c r="AV94" i="1" s="1"/>
  <c r="AK29" i="1" s="1"/>
  <c r="W31" i="1"/>
  <c r="AW94" i="1"/>
  <c r="AK30" i="1" s="1"/>
  <c r="AY94" i="1"/>
  <c r="J39" i="2" l="1"/>
  <c r="J95" i="2"/>
  <c r="AN95" i="1"/>
  <c r="W29" i="1"/>
  <c r="J30" i="3"/>
  <c r="AG96" i="1" s="1"/>
  <c r="AG94" i="1" s="1"/>
  <c r="AK26" i="1" s="1"/>
  <c r="AT94" i="1"/>
  <c r="AK35" i="1" l="1"/>
  <c r="J39" i="3"/>
  <c r="AN96" i="1"/>
  <c r="AN94" i="1"/>
</calcChain>
</file>

<file path=xl/sharedStrings.xml><?xml version="1.0" encoding="utf-8"?>
<sst xmlns="http://schemas.openxmlformats.org/spreadsheetml/2006/main" count="4638" uniqueCount="945">
  <si>
    <t>Export Komplet</t>
  </si>
  <si>
    <t/>
  </si>
  <si>
    <t>2.0</t>
  </si>
  <si>
    <t>False</t>
  </si>
  <si>
    <t>{399ca501-b9e5-407a-8c98-33c8796f4c54}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</si>
  <si>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</si>
  <si>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</si>
  <si>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</si>
  <si>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</si>
  <si>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</si>
  <si>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</si>
  <si>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</si>
  <si>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</si>
  <si>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</si>
  <si>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ST4163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</si>
  <si>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</si>
  <si>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</si>
  <si>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KAPLICE, ul Šumavská a okolní ulice - obnova vodovodu a kanalizace, Luční II a Okružní - 7. etapa</t>
  </si>
  <si>
    <t>KSO:</t>
  </si>
  <si>
    <t>CC-CZ:</t>
  </si>
  <si>
    <t>222</t>
  </si>
  <si>
    <t>Místo:</t>
  </si>
  <si>
    <t xml:space="preserve"> </t>
  </si>
  <si>
    <t>Datum:</t>
  </si>
  <si>
    <t>CZ-CPA:</t>
  </si>
  <si>
    <t>42.21.12</t>
  </si>
  <si>
    <t>Zadavatel:</t>
  </si>
  <si>
    <t>IČ:</t>
  </si>
  <si>
    <t>00245941</t>
  </si>
  <si>
    <t>Město Kaplice, Náměstí 70, 382 41 Kaplice</t>
  </si>
  <si>
    <t>DIČ:</t>
  </si>
  <si>
    <t>Uchazeč:</t>
  </si>
  <si>
    <t>Projektant:</t>
  </si>
  <si>
    <t>42399521</t>
  </si>
  <si>
    <t>Jiří Sváček, Chvalšinská 108, Český Krumlov 381 01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</si>
  <si>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</si>
  <si>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</si>
  <si>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</si>
  <si>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</si>
  <si>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</si>
  <si>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</si>
  <si>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</si>
  <si>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</si>
  <si>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</si>
  <si>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</si>
  <si>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</si>
  <si>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</si>
  <si>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</si>
  <si>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</si>
  <si>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</si>
  <si>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</si>
  <si>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</si>
  <si>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</si>
  <si>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</si>
  <si>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</si>
  <si>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</si>
  <si>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</si>
  <si>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</si>
  <si>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</si>
  <si>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</si>
  <si>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</si>
  <si>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</si>
  <si>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</si>
  <si>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</si>
  <si>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</si>
  <si>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</si>
  <si>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</si>
  <si>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</si>
  <si>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</si>
  <si>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</si>
  <si>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</si>
  <si>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</si>
  <si>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</si>
  <si>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</si>
  <si>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</si>
  <si>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</si>
  <si>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</si>
  <si>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</si>
  <si>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</si>
  <si>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</si>
  <si>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</si>
  <si>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</si>
  <si>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</si>
  <si>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4163a</t>
  </si>
  <si>
    <t>SO 1 - VODOVOD</t>
  </si>
  <si>
    <t>STA</t>
  </si>
  <si>
    <t>1</t>
  </si>
  <si>
    <t>{868150b9-e0f3-44bb-a2aa-cea31d35d824}</t>
  </si>
  <si>
    <t>2</t>
  </si>
  <si>
    <t>4163b</t>
  </si>
  <si>
    <t>SO 2 - KANALIZACE</t>
  </si>
  <si>
    <t>{1db5e229-0273-4b0f-804c-ab6995121ccb}</t>
  </si>
  <si>
    <t>4163c</t>
  </si>
  <si>
    <t>SO 0 - OSTATNÍ A VEDLEJŠÍ NÁKLADY</t>
  </si>
  <si>
    <t>{29e86bfc-fdf2-43df-be6f-a5aaceaf8a73}</t>
  </si>
  <si>
    <t>KRYCÍ LIST SOUPISU PRACÍ</t>
  </si>
  <si>
    <t>Objekt:</t>
  </si>
  <si>
    <t>4163a - SO 1 - VODOVOD</t>
  </si>
  <si>
    <t>2222</t>
  </si>
  <si>
    <t>Jiří Sváček, Chvalšinská 108, Český krumlov 381 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</si>
  <si>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</si>
  <si>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</si>
  <si>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</si>
  <si>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</si>
  <si>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</si>
  <si>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</si>
  <si>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</si>
  <si>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</si>
  <si>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</si>
  <si>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</si>
  <si>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</si>
  <si>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</si>
  <si>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</si>
  <si>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</si>
  <si>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</si>
  <si>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</si>
  <si>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</si>
  <si>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</si>
  <si>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</si>
  <si>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</si>
  <si>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</si>
  <si>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</si>
  <si>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</si>
  <si>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</si>
  <si>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</si>
  <si>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</si>
  <si>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</si>
  <si>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</si>
  <si>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</si>
  <si>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</si>
  <si>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</si>
  <si>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</si>
  <si>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</si>
  <si>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</si>
  <si>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přes 300 do 400 mm strojně pl do 50 m2</t>
  </si>
  <si>
    <t>m2</t>
  </si>
  <si>
    <t>4</t>
  </si>
  <si>
    <t>-1939835462</t>
  </si>
  <si>
    <t>P</t>
  </si>
  <si>
    <t>Poznámka k položce:_x000D_
Odstranění konstrukčních vrstev v tl. 0,4 m, mimo prostor rekonstrukce komunikace.</t>
  </si>
  <si>
    <t>113154112</t>
  </si>
  <si>
    <t xml:space="preserve">Frézování živičného krytu tl 40 mm pl do 500 m2 </t>
  </si>
  <si>
    <t>1220467575</t>
  </si>
  <si>
    <t>3</t>
  </si>
  <si>
    <t>119001421</t>
  </si>
  <si>
    <t>Dočasné zajištění kabelů a potrubí</t>
  </si>
  <si>
    <t>m</t>
  </si>
  <si>
    <t>-1816378985</t>
  </si>
  <si>
    <t>Poznámka k položce:_x000D_
Zajištění kabelů ve výkopu (i vícepár) a zajištění potrubí (jiné sítě) ve výkopu.</t>
  </si>
  <si>
    <t>132212122</t>
  </si>
  <si>
    <t>Hloubení zapažených rýh šířky do 800 mm v nesoudržných horninách třídy těžitelnosti I skupiny 3 ručně</t>
  </si>
  <si>
    <t>m3</t>
  </si>
  <si>
    <t>-457580057</t>
  </si>
  <si>
    <t>Poznámka k položce:_x000D_
Ztížené vykopávky při křížení stávajících kabelů, při křížení stáv. (nerušených) potrubí a při obnažování stáv potrubí vodovodu v místě propojení/odpojení.</t>
  </si>
  <si>
    <t>VV</t>
  </si>
  <si>
    <t xml:space="preserve">54,24*0,8  "ruční výkop v hor. 30 z 80% </t>
  </si>
  <si>
    <t>5</t>
  </si>
  <si>
    <t>132212222</t>
  </si>
  <si>
    <t>Hloubení zapažených rýh šířky do 2000 mm v nesoudržných horninách třídy těžitelnosti I skupiny 3 ručně</t>
  </si>
  <si>
    <t>-1382089632</t>
  </si>
  <si>
    <t>Poznámka k položce:_x000D_
Ztížené vykopávky při křížení stáv. kabelů, při křížení stáv. (nerušených) potrubí a při obnažování stáv. potrubí vodovodu v místě propojení/odpojení.</t>
  </si>
  <si>
    <t>8,98*0,8  "ruční výkop hor. 3 z 80%</t>
  </si>
  <si>
    <t>6</t>
  </si>
  <si>
    <t>132254104</t>
  </si>
  <si>
    <t>Hloubení rýh zapažených š do 800 mm v hornině třídy těžitelnosti I skupiny 3 objem přes 100 m3 strojně</t>
  </si>
  <si>
    <t>1378706702</t>
  </si>
  <si>
    <t>627,912*0,8  "výkop rýhy v hor. 3 z 80%</t>
  </si>
  <si>
    <t>-43,39  "ruční výkop v hor. 3</t>
  </si>
  <si>
    <t>Součet</t>
  </si>
  <si>
    <t>7</t>
  </si>
  <si>
    <t>132312122</t>
  </si>
  <si>
    <t>Hloubení zapažených rýh šířky do 800 mm v nesoudržných horninách třídy těžitelnosti II skupiny 4 ručně</t>
  </si>
  <si>
    <t>1769765499</t>
  </si>
  <si>
    <t>54,24*0,2  "ruční výkop v hor. 4 z 20%</t>
  </si>
  <si>
    <t>8</t>
  </si>
  <si>
    <t>132312222</t>
  </si>
  <si>
    <t>Hloubení zapažených rýh šířky do 2000 mm v nesoudržných horninách třídy těžitelnosti II skupiny 4 ručně</t>
  </si>
  <si>
    <t>224500751</t>
  </si>
  <si>
    <t>8,98*0,2  "ruční výkop hor. 4 z 20%</t>
  </si>
  <si>
    <t>9</t>
  </si>
  <si>
    <t>132354104</t>
  </si>
  <si>
    <t>Hloubení rýh zapažených š do 800 mm v hornině třídy těžitelnosti II skupiny 4 objem přes 100 m3 strojně</t>
  </si>
  <si>
    <t>1827976422</t>
  </si>
  <si>
    <t>627,912*0,2  "výkop rýhy v hor.4 z 20%</t>
  </si>
  <si>
    <t>-10,85  "ruční výkop v hor.4</t>
  </si>
  <si>
    <t>10</t>
  </si>
  <si>
    <t>151101101</t>
  </si>
  <si>
    <t>Zřízení příložného pažení a rozepření stěn rýh hl do 2 m</t>
  </si>
  <si>
    <t>1892736903</t>
  </si>
  <si>
    <t>11</t>
  </si>
  <si>
    <t>151101111</t>
  </si>
  <si>
    <t>Odstranění příložného pažení a rozepření stěn rýh hl do 2 m</t>
  </si>
  <si>
    <t>1637527370</t>
  </si>
  <si>
    <t>12</t>
  </si>
  <si>
    <t>162351104</t>
  </si>
  <si>
    <t>Vodorovné přemístění přes 500 do 1000 m výkopku/sypaniny z horniny třídy těžitelnosti I skupiny 1 až 3</t>
  </si>
  <si>
    <t>-1982532818</t>
  </si>
  <si>
    <t>11,094  "odpojení vodovodu - odvoz do 1 km na meziskládku</t>
  </si>
  <si>
    <t>118,518  "odpojení přípojek - odvoz do 1 km na meziskládku</t>
  </si>
  <si>
    <t>29,378  "zpětný dovoz materiálu na zásyp z meziskládky</t>
  </si>
  <si>
    <t>13</t>
  </si>
  <si>
    <t>162751117</t>
  </si>
  <si>
    <t>Vodorovné přemístění přes 9 000 do 10000 m výkopku/sypaniny z horniny třídy těžitelnosti I skupiny 1 až 3</t>
  </si>
  <si>
    <t>1472314727</t>
  </si>
  <si>
    <t>636,892  "hloubení rýh</t>
  </si>
  <si>
    <t>-29,378  "materiál použitý na zásyp</t>
  </si>
  <si>
    <t>14</t>
  </si>
  <si>
    <t>167151111</t>
  </si>
  <si>
    <t>Nakládání výkopku z hornin třídy těžitelnosti I skupiny 1 až 3 přes 100 m3</t>
  </si>
  <si>
    <t>-1418103140</t>
  </si>
  <si>
    <t>11,094  "odpojení vodovodu</t>
  </si>
  <si>
    <t>118,518  "odpojení přípojek</t>
  </si>
  <si>
    <t>29,378  "materiál na zásyp</t>
  </si>
  <si>
    <t>171201231</t>
  </si>
  <si>
    <t xml:space="preserve">Poplatek za uložení zeminy a kamení na skládce (skládkovné) </t>
  </si>
  <si>
    <t>t</t>
  </si>
  <si>
    <t>-1614017440</t>
  </si>
  <si>
    <t>607,514*1,8</t>
  </si>
  <si>
    <t>16</t>
  </si>
  <si>
    <t>171251201</t>
  </si>
  <si>
    <t>Uložení sypaniny na skládky nebo meziskládky</t>
  </si>
  <si>
    <t>-1035634587</t>
  </si>
  <si>
    <t>158,99  "uložení na meziskládky</t>
  </si>
  <si>
    <t>607,514  "uložení na skládky</t>
  </si>
  <si>
    <t>17</t>
  </si>
  <si>
    <t>174151101</t>
  </si>
  <si>
    <t>Zásyp jam, šachet rýh nebo kolem objektů sypaninou se zhutněním</t>
  </si>
  <si>
    <t>1281242371</t>
  </si>
  <si>
    <t>Poznámka k položce:_x000D_
Zásyp vytěženou zeminou.</t>
  </si>
  <si>
    <t>1,784  "odpojení vodovodu</t>
  </si>
  <si>
    <t>27,594  "přípojky</t>
  </si>
  <si>
    <t>18</t>
  </si>
  <si>
    <t>175151101</t>
  </si>
  <si>
    <t>Obsypání potrubí strojně sypaninou bez prohození, uloženou do 3 m</t>
  </si>
  <si>
    <t>344035548</t>
  </si>
  <si>
    <t>138,45  "řady (vč. propojení a odpojení)</t>
  </si>
  <si>
    <t>38,256  "přípojky</t>
  </si>
  <si>
    <t>19</t>
  </si>
  <si>
    <t>M</t>
  </si>
  <si>
    <t>58337303</t>
  </si>
  <si>
    <t>štěrkopísek frakce 0/8 - materiál na obsyp</t>
  </si>
  <si>
    <t>1978224546</t>
  </si>
  <si>
    <t>176,706*2 'Přepočtené koeficientem množství</t>
  </si>
  <si>
    <t>Zakládání</t>
  </si>
  <si>
    <t>20</t>
  </si>
  <si>
    <t>275313711</t>
  </si>
  <si>
    <t>Základové patky z betonu tř. C 20/25</t>
  </si>
  <si>
    <t>518535449</t>
  </si>
  <si>
    <t>Poznámka k položce:_x000D_
Betonové zabezpečovací bloky.</t>
  </si>
  <si>
    <t xml:space="preserve">24*0,25  </t>
  </si>
  <si>
    <t>Vodorovné konstrukce</t>
  </si>
  <si>
    <t>451573111</t>
  </si>
  <si>
    <t>Lože pod potrubí otevřený výkop ze štěrkopísku 0-8 mm, tl. 0,1 m</t>
  </si>
  <si>
    <t>1343770348</t>
  </si>
  <si>
    <t>46,08  "řady (vč. propojení)</t>
  </si>
  <si>
    <t>11,64  "přípojky</t>
  </si>
  <si>
    <t>22</t>
  </si>
  <si>
    <t>451597977</t>
  </si>
  <si>
    <t xml:space="preserve">Zásyp výkopu z betonového recyklátu </t>
  </si>
  <si>
    <t>62778801</t>
  </si>
  <si>
    <t>Poznámka k položce:_x000D_
Zásyp výkopu betonovým recyklátem (pod upravovaný terén).</t>
  </si>
  <si>
    <t>325,602  "řady (vč. propojení a odpojení)</t>
  </si>
  <si>
    <t>40,872  "přípojky</t>
  </si>
  <si>
    <t>Komunikace pozemní</t>
  </si>
  <si>
    <t>23</t>
  </si>
  <si>
    <t>564750101</t>
  </si>
  <si>
    <t>Podklad ze štěrkodrtě vel. 0-32 mm plochy do 100 m2 tl 150 mm</t>
  </si>
  <si>
    <t>-1132835774</t>
  </si>
  <si>
    <t>44,0+4,0+4,0</t>
  </si>
  <si>
    <t>24</t>
  </si>
  <si>
    <t>564751101</t>
  </si>
  <si>
    <t>Podklad ze štěrkodrtě vel. 0-63 mm plochy do 100 m2 tl 150 mm</t>
  </si>
  <si>
    <t>-419426339</t>
  </si>
  <si>
    <t>25</t>
  </si>
  <si>
    <t>565155101</t>
  </si>
  <si>
    <t xml:space="preserve">Asfaltový beton vrstva podkladní ACP 16+ (obalované kamenivo OKS) tl 70 mm </t>
  </si>
  <si>
    <t>-1361143285</t>
  </si>
  <si>
    <t>26</t>
  </si>
  <si>
    <t>573111111</t>
  </si>
  <si>
    <t>Postřik živičný infiltrační s posypem z asfaltu množství 0,60 kg/m2</t>
  </si>
  <si>
    <t>-1454909329</t>
  </si>
  <si>
    <t>27</t>
  </si>
  <si>
    <t>573211107</t>
  </si>
  <si>
    <t>Postřik živičný spojovací z asfaltu v množství 0,30 kg/m2</t>
  </si>
  <si>
    <t>-40227028</t>
  </si>
  <si>
    <t>28</t>
  </si>
  <si>
    <t>577134211</t>
  </si>
  <si>
    <t>Asfaltový beton vrstva obrusná ACO 11 (ABS) tř. II tl 40 mm š do 3 m z nemodifikovaného asfaltu</t>
  </si>
  <si>
    <t>1010488800</t>
  </si>
  <si>
    <t>Úpravy povrchů, podlahy a osazování výplní</t>
  </si>
  <si>
    <t>29</t>
  </si>
  <si>
    <t>616635151</t>
  </si>
  <si>
    <t>Vyplnění potrubí DN 100 mm řídkou betonovou směsí</t>
  </si>
  <si>
    <t>824882625</t>
  </si>
  <si>
    <t>Poznámka k položce:_x000D_
Potrubí ponecháno v zemi (dl. 544 m).</t>
  </si>
  <si>
    <t>Trubní vedení</t>
  </si>
  <si>
    <t>30</t>
  </si>
  <si>
    <t>857231141</t>
  </si>
  <si>
    <t>Montáž litinové spojky na potrubí různého materiálu DN 25 mm</t>
  </si>
  <si>
    <t>kus</t>
  </si>
  <si>
    <t>-2003381241</t>
  </si>
  <si>
    <t>31</t>
  </si>
  <si>
    <t>31951185</t>
  </si>
  <si>
    <t>spojka litinová na potrubí různého materiálu DN 25 mm25mm</t>
  </si>
  <si>
    <t>-1030859159</t>
  </si>
  <si>
    <t>32</t>
  </si>
  <si>
    <t>857251141</t>
  </si>
  <si>
    <t>Montáž litinových tvarovek - pateční koleno DN80</t>
  </si>
  <si>
    <t>-167084553</t>
  </si>
  <si>
    <t>33</t>
  </si>
  <si>
    <t>55254047</t>
  </si>
  <si>
    <t>koleno s patkou přírubové litinové vodovodní prodloužené DN 80</t>
  </si>
  <si>
    <t>397878158</t>
  </si>
  <si>
    <t>34</t>
  </si>
  <si>
    <t>857263131</t>
  </si>
  <si>
    <t>Montáž litinových tvarovek odbočných  DN 100</t>
  </si>
  <si>
    <t>-705693874</t>
  </si>
  <si>
    <t>35</t>
  </si>
  <si>
    <t>55253811</t>
  </si>
  <si>
    <t>tvarovka litinová odbočná přírubová - kříž  DN 100/100</t>
  </si>
  <si>
    <t>161394344</t>
  </si>
  <si>
    <t>36</t>
  </si>
  <si>
    <t>55259210</t>
  </si>
  <si>
    <t>tvarovka odbočná litinová přírubová s přírubovou odbočkou  DN 100/100</t>
  </si>
  <si>
    <t>-953026047</t>
  </si>
  <si>
    <t>37</t>
  </si>
  <si>
    <t>55253810</t>
  </si>
  <si>
    <t>tvarovka odbočná litinová přírubová s přírubovou odbočkou  DN 100/80</t>
  </si>
  <si>
    <t>-938294225</t>
  </si>
  <si>
    <t>38</t>
  </si>
  <si>
    <t>55253858</t>
  </si>
  <si>
    <t>tvarovka odbočná litinová přírubová s přírubovou odbočkou DN 150/100</t>
  </si>
  <si>
    <t>350992579</t>
  </si>
  <si>
    <t>39</t>
  </si>
  <si>
    <t>871161141</t>
  </si>
  <si>
    <t>Montáž potrubí z PE100 SDR 11 otevřený výkop svařovaných na tupo D 32 x 3,0 mm</t>
  </si>
  <si>
    <t>1124935626</t>
  </si>
  <si>
    <t>40</t>
  </si>
  <si>
    <t>28613110</t>
  </si>
  <si>
    <t>potrubí tlakové vodovodní z polyetylénu PE100 PN 16 SDR11 32x3,0mm</t>
  </si>
  <si>
    <t>-547765383</t>
  </si>
  <si>
    <t>Poznámka k položce:_x000D_
Specifikace viz technická zpráva.</t>
  </si>
  <si>
    <t>41</t>
  </si>
  <si>
    <t>871241141</t>
  </si>
  <si>
    <t>Suchovod PE 90 mm</t>
  </si>
  <si>
    <t>kpl</t>
  </si>
  <si>
    <t>-1186128857</t>
  </si>
  <si>
    <t>Poznámka k položce:_x000D_
Suchovod - dodávka a montáž, vč. tlakové zkoušky, dezinfekce, napojení vodovodů a přípojek, uzávěrů, zajištění potrubí proti klimatickým vlivům, zajištění ochrany potrubí pro přejíždění automobily a přechody pro chodce, následná demontáž.</t>
  </si>
  <si>
    <t>42</t>
  </si>
  <si>
    <t>871251151</t>
  </si>
  <si>
    <t>Montáž potrubí z PE100 SDR 17 otevřený výkop svařovaných na tupo D 110 x 6,6 mm</t>
  </si>
  <si>
    <t>-1771590913</t>
  </si>
  <si>
    <t>43</t>
  </si>
  <si>
    <t>28613576</t>
  </si>
  <si>
    <t>potrubí dvouvrstvé tlakové z polyetylénu PE100 RC SDR17 110x6,6 (v návinu)</t>
  </si>
  <si>
    <t>1123187192</t>
  </si>
  <si>
    <t>44</t>
  </si>
  <si>
    <t>877251101</t>
  </si>
  <si>
    <t>Montáž elektrospojek na vodovodním potrubí z PE trub d 110</t>
  </si>
  <si>
    <t>-1276321068</t>
  </si>
  <si>
    <t>45</t>
  </si>
  <si>
    <t>28615975</t>
  </si>
  <si>
    <t>elektrospojka SDR11 PE 100 PN16 D 110mm</t>
  </si>
  <si>
    <t>301157672</t>
  </si>
  <si>
    <t>46</t>
  </si>
  <si>
    <t>877251201</t>
  </si>
  <si>
    <t>Montáž oblouků nebo redukcí svařovaných na tupo na vodovodním potrubí z PE trub d 110</t>
  </si>
  <si>
    <t>-439328494</t>
  </si>
  <si>
    <t>47</t>
  </si>
  <si>
    <t>28614911</t>
  </si>
  <si>
    <t>oblouk 60° SDR17 PE 100 RC PN10 D 110mm</t>
  </si>
  <si>
    <t>-2086560907</t>
  </si>
  <si>
    <t>48</t>
  </si>
  <si>
    <t>28614881</t>
  </si>
  <si>
    <t>oblouk 30° SDR17 PE 100 RC PN10 D 110mm</t>
  </si>
  <si>
    <t>-112253964</t>
  </si>
  <si>
    <t>49</t>
  </si>
  <si>
    <t>28614882</t>
  </si>
  <si>
    <t>oblouk 22° SDR17 PE 100 RC PN10 D 110mm</t>
  </si>
  <si>
    <t>-1633653981</t>
  </si>
  <si>
    <t>50</t>
  </si>
  <si>
    <t>28614880</t>
  </si>
  <si>
    <t>oblouk 11° SDR17 PE 100 RC PN10 D 110mm</t>
  </si>
  <si>
    <t>-280953228</t>
  </si>
  <si>
    <t>51</t>
  </si>
  <si>
    <t>877251210</t>
  </si>
  <si>
    <t>Montáž kolen15° na vodovodním potrubí z PE trub d 110</t>
  </si>
  <si>
    <t>-905685998</t>
  </si>
  <si>
    <t>52</t>
  </si>
  <si>
    <t>28614237</t>
  </si>
  <si>
    <t>koleno 15° SDR17 PE 100  D 110mm</t>
  </si>
  <si>
    <t>-882506263</t>
  </si>
  <si>
    <t>53</t>
  </si>
  <si>
    <t>877251218</t>
  </si>
  <si>
    <t>Montáž záslepek  na vodovodním potrubí z PE trub d 110</t>
  </si>
  <si>
    <t>-2145235272</t>
  </si>
  <si>
    <t>54</t>
  </si>
  <si>
    <t>28615383</t>
  </si>
  <si>
    <t>litinová přírubová záslepka D 110mm</t>
  </si>
  <si>
    <t>1873847728</t>
  </si>
  <si>
    <t>55</t>
  </si>
  <si>
    <t>891161321</t>
  </si>
  <si>
    <t>Montáž vodovodních šoupátek domovní přípojky otevřený výkop G 1"</t>
  </si>
  <si>
    <t>1933133675</t>
  </si>
  <si>
    <t>56</t>
  </si>
  <si>
    <t>42221551</t>
  </si>
  <si>
    <t>šoupátko domovní přípojky PE 32 mm  litinové 1", SUPA LOCK s PRK přechodkou</t>
  </si>
  <si>
    <t>-678054916</t>
  </si>
  <si>
    <t>57</t>
  </si>
  <si>
    <t>42291072</t>
  </si>
  <si>
    <t>souprava zemní teleskopická pro přípojky Rd 1,05-1,75, DN 1" - 2" mmm</t>
  </si>
  <si>
    <t>-2141768279</t>
  </si>
  <si>
    <t>58</t>
  </si>
  <si>
    <t>891219111</t>
  </si>
  <si>
    <t>Montáž navrtávacích pasů na potrubí PE 110/32 mm</t>
  </si>
  <si>
    <t>-1600408575</t>
  </si>
  <si>
    <t>59</t>
  </si>
  <si>
    <t>42273448</t>
  </si>
  <si>
    <t>pás navrtávací z tvárné litiny celoobjímkový na potrubí PE 110/32 mm, SUPA LOCK</t>
  </si>
  <si>
    <t>-1112341135</t>
  </si>
  <si>
    <t>60</t>
  </si>
  <si>
    <t>891241112</t>
  </si>
  <si>
    <t>Montáž vodovodních šoupátek otevřený výkop DN 80</t>
  </si>
  <si>
    <t>-1198152499</t>
  </si>
  <si>
    <t>61</t>
  </si>
  <si>
    <t>42221303</t>
  </si>
  <si>
    <t>šoupátko pitná voda litina přírubové F4, DN 80, s prodlouženou životností</t>
  </si>
  <si>
    <t>-1634190193</t>
  </si>
  <si>
    <t>62</t>
  </si>
  <si>
    <t>891247112</t>
  </si>
  <si>
    <t>Montáž hydrantů podzemních DN 80</t>
  </si>
  <si>
    <t>-1583065981</t>
  </si>
  <si>
    <t>63</t>
  </si>
  <si>
    <t>42273594</t>
  </si>
  <si>
    <t>hydrant podzemní plnoprůtokový DN 80 mm, krycí v 1500mm</t>
  </si>
  <si>
    <t>1038526357</t>
  </si>
  <si>
    <t>64</t>
  </si>
  <si>
    <t>422736R</t>
  </si>
  <si>
    <t>hydrantová drenáž pro plnoprůtokový hydrant</t>
  </si>
  <si>
    <t>983279133</t>
  </si>
  <si>
    <t>65</t>
  </si>
  <si>
    <t>891261112</t>
  </si>
  <si>
    <t>Montáž vodovodních šoupátek otevřený výkop DN 100</t>
  </si>
  <si>
    <t>877113793</t>
  </si>
  <si>
    <t>66</t>
  </si>
  <si>
    <t>42221304</t>
  </si>
  <si>
    <t>šoupátko pitná voda litina přírubové F4,  DN 100, s prodlouženou životností</t>
  </si>
  <si>
    <t>-372827642</t>
  </si>
  <si>
    <t>67</t>
  </si>
  <si>
    <t>891269951</t>
  </si>
  <si>
    <t>Montáž potrubních spojek hrdlo/příruba na potrubí z jakýchkoli trub DN 100</t>
  </si>
  <si>
    <t>1021596835</t>
  </si>
  <si>
    <t>68</t>
  </si>
  <si>
    <t>31951004</t>
  </si>
  <si>
    <t>litinová spojka hrdlo-příruba DN 100 na potrubí PE 110 mm, KOMBI</t>
  </si>
  <si>
    <t>-1428853534</t>
  </si>
  <si>
    <t>69</t>
  </si>
  <si>
    <t>891269961</t>
  </si>
  <si>
    <t>Montáž potrubních spojek hrdlo/hrdlo na potrubí z jakýchkoli trub DN 100</t>
  </si>
  <si>
    <t>1945370798</t>
  </si>
  <si>
    <t>70</t>
  </si>
  <si>
    <t>31951016</t>
  </si>
  <si>
    <t>litinová spojka dvouhrdlá  DN 100, vnější průměr potrubí 104-133 mm, ORION plus</t>
  </si>
  <si>
    <t>459964942</t>
  </si>
  <si>
    <t>71</t>
  </si>
  <si>
    <t>891311112</t>
  </si>
  <si>
    <t>Montáž vodovodních šoupátek otevřený výkop DN 150</t>
  </si>
  <si>
    <t>-787293028</t>
  </si>
  <si>
    <t>72</t>
  </si>
  <si>
    <t>42221306</t>
  </si>
  <si>
    <t>šoupátko pitná voda litina přírubové F4, DN 150, s prodlouženou životností</t>
  </si>
  <si>
    <t>201721014</t>
  </si>
  <si>
    <t>73</t>
  </si>
  <si>
    <t>42291073</t>
  </si>
  <si>
    <t>souprava zemní teleskopická pro šoupátka DN 65-80mm Rd 1,05-1,75m</t>
  </si>
  <si>
    <t>1490283140</t>
  </si>
  <si>
    <t>74</t>
  </si>
  <si>
    <t>42291074</t>
  </si>
  <si>
    <t>souprava zemní teleskopická pro šoupátka DN 100-150mm Rd 1,05-1,75m</t>
  </si>
  <si>
    <t>801598011</t>
  </si>
  <si>
    <t>75</t>
  </si>
  <si>
    <t>891319951</t>
  </si>
  <si>
    <t>Montáž potrubních spojek hrdlo/příruba na potrubí z jakýchkoli trub DN 150</t>
  </si>
  <si>
    <t>-1112140310</t>
  </si>
  <si>
    <t>76</t>
  </si>
  <si>
    <t>31951006</t>
  </si>
  <si>
    <t>litinová spojka hrdlo-příruba DN 150 na potrubí PE 160 mm, KOMBI</t>
  </si>
  <si>
    <t>-259636656</t>
  </si>
  <si>
    <t>77</t>
  </si>
  <si>
    <t>42273001</t>
  </si>
  <si>
    <t>nerezová podpůrná vsuvka do potrubí PE 110 mm, SDR 17</t>
  </si>
  <si>
    <t>651429333</t>
  </si>
  <si>
    <t>78</t>
  </si>
  <si>
    <t>892233122</t>
  </si>
  <si>
    <t>Proplach a dezinfekce vodovodního potrubí DN 25 mm</t>
  </si>
  <si>
    <t>-418498822</t>
  </si>
  <si>
    <t>79</t>
  </si>
  <si>
    <t>892271111</t>
  </si>
  <si>
    <t xml:space="preserve">Tlaková zkouška potrubí DN 100 </t>
  </si>
  <si>
    <t>1378098782</t>
  </si>
  <si>
    <t>80</t>
  </si>
  <si>
    <t>892273122</t>
  </si>
  <si>
    <t>Proplach a dezinfekce vodovodního potrubí DN 100 mm</t>
  </si>
  <si>
    <t>-1578619923</t>
  </si>
  <si>
    <t>81</t>
  </si>
  <si>
    <t>899101211</t>
  </si>
  <si>
    <t>Demontáž stávajících zemních souprav a poklopů</t>
  </si>
  <si>
    <t>1200031459</t>
  </si>
  <si>
    <t>Poznámka k položce:_x000D_
Demontáž 35 kusů stávajících zemních souprav a poklopů v místě ponechání vodovodu v zemi.</t>
  </si>
  <si>
    <t>82</t>
  </si>
  <si>
    <t>899121101</t>
  </si>
  <si>
    <t>Osazení poklopů plastových ventilových pro přípojky</t>
  </si>
  <si>
    <t>1054225305</t>
  </si>
  <si>
    <t>83</t>
  </si>
  <si>
    <t>56230631</t>
  </si>
  <si>
    <t>poklop uliční ventilkový teleskopický plastový PA s litinovým víkem</t>
  </si>
  <si>
    <t>1900136881</t>
  </si>
  <si>
    <t>84</t>
  </si>
  <si>
    <t>899121102</t>
  </si>
  <si>
    <t>Osazení poklopů plastových šoupátkových</t>
  </si>
  <si>
    <t>457222323</t>
  </si>
  <si>
    <t>85</t>
  </si>
  <si>
    <t>56230633</t>
  </si>
  <si>
    <t>poklop uliční šoupátkový kulatý plastový PA s litinovým víkem</t>
  </si>
  <si>
    <t>-8828829</t>
  </si>
  <si>
    <t>86</t>
  </si>
  <si>
    <t>56230636</t>
  </si>
  <si>
    <t>deska podkladová uličního poklopu plastového ventilkového a šoupatového (recyklovaný plast)</t>
  </si>
  <si>
    <t>617725236</t>
  </si>
  <si>
    <t>12  "pro uliční poklop šoupátkový</t>
  </si>
  <si>
    <t>44  "pro uliční poklop ventilkový - přípojky</t>
  </si>
  <si>
    <t>87</t>
  </si>
  <si>
    <t>899121103</t>
  </si>
  <si>
    <t>Osazení poklopů plastových hydrantových</t>
  </si>
  <si>
    <t>765618532</t>
  </si>
  <si>
    <t>88</t>
  </si>
  <si>
    <t>56230635</t>
  </si>
  <si>
    <t>poklop uliční hydrantový teleskopický plastový PA s litinovým víkem</t>
  </si>
  <si>
    <t>-1429388644</t>
  </si>
  <si>
    <t>89</t>
  </si>
  <si>
    <t>56230638</t>
  </si>
  <si>
    <t>deska podkladová uličního poklopu plastového hydrantového (recyklovaný plast)</t>
  </si>
  <si>
    <t>-1229450343</t>
  </si>
  <si>
    <t>90</t>
  </si>
  <si>
    <t>899712111</t>
  </si>
  <si>
    <t>Orientační tabulky na oplocení, budovy</t>
  </si>
  <si>
    <t>21005082</t>
  </si>
  <si>
    <t>91</t>
  </si>
  <si>
    <t>899721111</t>
  </si>
  <si>
    <t xml:space="preserve">Signalizační vodič CY 6 mm2 popplastovaný </t>
  </si>
  <si>
    <t>-1892355999</t>
  </si>
  <si>
    <t>92</t>
  </si>
  <si>
    <t>899722111</t>
  </si>
  <si>
    <t>Krytí potrubí z plastů výstražnou fólií z PVC 20 cm - barva bílá</t>
  </si>
  <si>
    <t>-298308263</t>
  </si>
  <si>
    <t>93</t>
  </si>
  <si>
    <t>R1</t>
  </si>
  <si>
    <t>Vypuštění a napuštění vodovodu</t>
  </si>
  <si>
    <t>527218139</t>
  </si>
  <si>
    <t>94</t>
  </si>
  <si>
    <t>R2</t>
  </si>
  <si>
    <t>Zabezpečení konců vodovodního potrubí do 150 mm</t>
  </si>
  <si>
    <t>-81055349</t>
  </si>
  <si>
    <t>95</t>
  </si>
  <si>
    <t>R3</t>
  </si>
  <si>
    <t>Řezání litinového potrubí DN 100 mm</t>
  </si>
  <si>
    <t>1310092966</t>
  </si>
  <si>
    <t>96</t>
  </si>
  <si>
    <t>R4</t>
  </si>
  <si>
    <t>Řezání PE potrubí DN 150 mm</t>
  </si>
  <si>
    <t>2076444014</t>
  </si>
  <si>
    <t>97</t>
  </si>
  <si>
    <t>R5</t>
  </si>
  <si>
    <t>Řezání potrubí přípojek (různý materiál) DN 25 mm</t>
  </si>
  <si>
    <t>479291286</t>
  </si>
  <si>
    <t>98</t>
  </si>
  <si>
    <t>R6</t>
  </si>
  <si>
    <t>Laboratorní rozbor vody</t>
  </si>
  <si>
    <t>1717045332</t>
  </si>
  <si>
    <t>99</t>
  </si>
  <si>
    <t>R7</t>
  </si>
  <si>
    <t>Uzemnění vodiče vyvedením k poklopům</t>
  </si>
  <si>
    <t>595626965</t>
  </si>
  <si>
    <t>100</t>
  </si>
  <si>
    <t>R8</t>
  </si>
  <si>
    <t xml:space="preserve">Zkouška funkčnosti vodiče, včetně protokolu o měření      </t>
  </si>
  <si>
    <t>891862649</t>
  </si>
  <si>
    <t>Ostatní konstrukce a práce, bourání</t>
  </si>
  <si>
    <t>101</t>
  </si>
  <si>
    <t>919732221</t>
  </si>
  <si>
    <t xml:space="preserve">Styčná spára napojení nového živičného povrchu na stávající </t>
  </si>
  <si>
    <t>1951352543</t>
  </si>
  <si>
    <t>Poznámka k položce:_x000D_
Zalití asfaltovou modifikovanou zálivkou (pružná zálivka).</t>
  </si>
  <si>
    <t>102</t>
  </si>
  <si>
    <t>919735114</t>
  </si>
  <si>
    <t xml:space="preserve">Řezání stávajícího živičného krytu </t>
  </si>
  <si>
    <t>-1125587920</t>
  </si>
  <si>
    <t>103</t>
  </si>
  <si>
    <t>969021112</t>
  </si>
  <si>
    <t>Vybourání litinového potrubí do DN 100</t>
  </si>
  <si>
    <t>-117852878</t>
  </si>
  <si>
    <t>104</t>
  </si>
  <si>
    <t>969041111</t>
  </si>
  <si>
    <t>Vybourání potrubí přípojek</t>
  </si>
  <si>
    <t>720031693</t>
  </si>
  <si>
    <t>997</t>
  </si>
  <si>
    <t>Přesun sutě</t>
  </si>
  <si>
    <t>105</t>
  </si>
  <si>
    <t>997221561</t>
  </si>
  <si>
    <t>Vodorovná doprava suti z kusových materiálů do 1 km</t>
  </si>
  <si>
    <t>154666007</t>
  </si>
  <si>
    <t>106</t>
  </si>
  <si>
    <t>997221569</t>
  </si>
  <si>
    <t>Příplatek ZKD 1 km u vodorovné dopravy suti z kusových materiálů</t>
  </si>
  <si>
    <t>619337797</t>
  </si>
  <si>
    <t>32,085*9  "příplatek k vodorovnému přemístění za každý další započatý km přes 1 km na vzdálenost 10 km</t>
  </si>
  <si>
    <t>107</t>
  </si>
  <si>
    <t>997221611</t>
  </si>
  <si>
    <t>Nakládání suti na dopravní prostředky pro vodorovnou dopravu</t>
  </si>
  <si>
    <t>-1706037642</t>
  </si>
  <si>
    <t>108</t>
  </si>
  <si>
    <t>997221658</t>
  </si>
  <si>
    <t>Poplatek za uložení na skládce (skládkovné) - vybourané potrubí přípojek</t>
  </si>
  <si>
    <t>924679116</t>
  </si>
  <si>
    <t>109</t>
  </si>
  <si>
    <t>997221873</t>
  </si>
  <si>
    <t>Poplatek za uložení stavebního odpadu na skládce (skládkovné) zeminy a kamení - rozebrané konstrukční vrstvy stávajících povrchů</t>
  </si>
  <si>
    <t>2007186585</t>
  </si>
  <si>
    <t>110</t>
  </si>
  <si>
    <t>997221875</t>
  </si>
  <si>
    <t xml:space="preserve">Poplatek za uložení stavebního odpadu na skládce (skládkovné) asfaltového bez obsahu dehtu </t>
  </si>
  <si>
    <t>1766790493</t>
  </si>
  <si>
    <t>998</t>
  </si>
  <si>
    <t>Přesun hmot</t>
  </si>
  <si>
    <t>111</t>
  </si>
  <si>
    <t>998276101</t>
  </si>
  <si>
    <t>Přesun hmot pro trubní vedení z trub z plastických hmot otevřený výkop</t>
  </si>
  <si>
    <t>-733159056</t>
  </si>
  <si>
    <t>112</t>
  </si>
  <si>
    <t>9983320R</t>
  </si>
  <si>
    <t>Rozvoz materiálu na obsyp po staveništi</t>
  </si>
  <si>
    <t>1668896785</t>
  </si>
  <si>
    <t>4163b - SO 2 - KANALIZACE</t>
  </si>
  <si>
    <t>2223</t>
  </si>
  <si>
    <t>1967969584</t>
  </si>
  <si>
    <t xml:space="preserve">Frézování živičného krytu tl 40 mm  pl do 500 m2 </t>
  </si>
  <si>
    <t>140505591</t>
  </si>
  <si>
    <t>115101201</t>
  </si>
  <si>
    <t>Čerpání odpadních vod během stavby - 75 dní</t>
  </si>
  <si>
    <t>-5962297</t>
  </si>
  <si>
    <t>Dočasné zajištění kabelů a kabelových tratí ze 3 volně ložených kabelů</t>
  </si>
  <si>
    <t>599776897</t>
  </si>
  <si>
    <t>131251204</t>
  </si>
  <si>
    <t>Hloubení jam zapažených v hornině třídy těžitelnosti I skupiny 3 objem do 500 m3 strojně</t>
  </si>
  <si>
    <t>-1189454190</t>
  </si>
  <si>
    <t>167,42*0,8  "dokopávky pro šachty hornina 3 z 80%</t>
  </si>
  <si>
    <t>131351202</t>
  </si>
  <si>
    <t>Hloubení jam zapažených v hornině třídy těžitelnosti II skupiny 4 objem do 50 m3 strojně</t>
  </si>
  <si>
    <t>-187726442</t>
  </si>
  <si>
    <t>167,42*0,2  "dokopávky pro šachty hornina 4 z 20%</t>
  </si>
  <si>
    <t>-1748294093</t>
  </si>
  <si>
    <t>Poznámka k položce:_x000D_
Ztížené vykopávky při křížení stáv. kabelů, při křížení stáv. (nerušených) potrubí, v souběhu s plynovodem a při obnažování stáv. potrubí v místě přepojení potrubí.</t>
  </si>
  <si>
    <t>217,00*0,8  "ruční výkop hor. 3 z 80%</t>
  </si>
  <si>
    <t>-1439094215</t>
  </si>
  <si>
    <t>360,92*0,8  "přípojky - hor. 3 z 80%</t>
  </si>
  <si>
    <t>11,318*0,8  "drenáž - hor. 3 z 80%</t>
  </si>
  <si>
    <t>132254206</t>
  </si>
  <si>
    <t>Hloubení zapažených rýh š do 2000 mm v hornině třídy těžitelnosti I skupiny 3 objem do 5000 m3</t>
  </si>
  <si>
    <t>858484037</t>
  </si>
  <si>
    <t>1641,294*0,8  "výkop rýhy v hor. 3 z 80%</t>
  </si>
  <si>
    <t>-173,6  "ruční výkop v hor. 3</t>
  </si>
  <si>
    <t>-455134161</t>
  </si>
  <si>
    <t>Poznámka k položce:_x000D_
Ztížené vykopávky při křížení stáv. kabelů, při křížení stáv. (nerušených) potrubí, při souběhu s plynovodem a při obnažování stáv. potrubí v místě přepojení potrubí.</t>
  </si>
  <si>
    <t>217,00*0,2  "ruční výkop hor. 4 z 20%</t>
  </si>
  <si>
    <t>132354103</t>
  </si>
  <si>
    <t>Hloubení rýh zapažených š do 800 mm v hornině třídy těžitelnosti II skupiny 4 objem do 100 m3 strojně</t>
  </si>
  <si>
    <t>-1964422407</t>
  </si>
  <si>
    <t>360,92*0,2  "přípojky - hor. 4 z 20%</t>
  </si>
  <si>
    <t>11,318*0,2 "drenáž - hor. 4 z 20%</t>
  </si>
  <si>
    <t>132354204</t>
  </si>
  <si>
    <t>Hloubení zapažených rýh š do 2000 mm v hornině třídy těžitelnosti II skupiny 4 objem do 500 m3</t>
  </si>
  <si>
    <t>-191395053</t>
  </si>
  <si>
    <t>1641,294*0,2  "výkop rýhy v hor.4 z 20%</t>
  </si>
  <si>
    <t>-43,4  "ruční výkop v hor.4</t>
  </si>
  <si>
    <t>151101102</t>
  </si>
  <si>
    <t>Zřízení příložného pažení a rozepření stěn rýh hl přes 2 do 4 m</t>
  </si>
  <si>
    <t>-2029758135</t>
  </si>
  <si>
    <t>151101112</t>
  </si>
  <si>
    <t>Odstranění příložného pažení a rozepření stěn rýh hl přes 2 do 4 m</t>
  </si>
  <si>
    <t>1872120326</t>
  </si>
  <si>
    <t>-402276027</t>
  </si>
  <si>
    <t>360,92  "materiál z výkopu rýhy pro přípojky - odvoz na meziskládku</t>
  </si>
  <si>
    <t>69,6  "zpětný dovoz materiálu na zásyp</t>
  </si>
  <si>
    <t>1647326613</t>
  </si>
  <si>
    <t>2180,952  "výkopy rýh a jam</t>
  </si>
  <si>
    <t>-69,6  "materiál na zásyp</t>
  </si>
  <si>
    <t>1799919843</t>
  </si>
  <si>
    <t>360,92  "materiál z výkopu rýh přípojek k odvozu z meziskládky na skládku</t>
  </si>
  <si>
    <t>69,6  "materiál na zásyp</t>
  </si>
  <si>
    <t>-2074768454</t>
  </si>
  <si>
    <t>1966675316</t>
  </si>
  <si>
    <t>360,92  "uložení na meziskládky</t>
  </si>
  <si>
    <t>2111,352  "uložení na skládky</t>
  </si>
  <si>
    <t>-2134397488</t>
  </si>
  <si>
    <t>69,6  "přípojky - zásyp vytěženou zeminou dovezenou z meziskládky</t>
  </si>
  <si>
    <t>-122150357</t>
  </si>
  <si>
    <t>477,342  "stoky, vč. přepojení</t>
  </si>
  <si>
    <t>131,504  "přípojky</t>
  </si>
  <si>
    <t>7,368  "drenáž</t>
  </si>
  <si>
    <t>štěrkopísek frakce 0/8</t>
  </si>
  <si>
    <t>163606167</t>
  </si>
  <si>
    <t>Poznámka k položce:_x000D_
Materiál na obsyp potrubí (stoky, přípojky).</t>
  </si>
  <si>
    <t>608,846*2 'Přepočtené koeficientem množství</t>
  </si>
  <si>
    <t>58337302</t>
  </si>
  <si>
    <t>štěrkopísek frakce 8/16</t>
  </si>
  <si>
    <t>1954191861</t>
  </si>
  <si>
    <t>Poznámka k položce:_x000D_
Materiál na obsyp potrubí (drenáž).</t>
  </si>
  <si>
    <t>212752101</t>
  </si>
  <si>
    <t xml:space="preserve">Trativod z drenážních trubek otevřený výkop DN 100 </t>
  </si>
  <si>
    <t>-1017592000</t>
  </si>
  <si>
    <t>12128468</t>
  </si>
  <si>
    <t>108,44  "stoky vč. přepojení</t>
  </si>
  <si>
    <t>30,24  "přípojky</t>
  </si>
  <si>
    <t>482818800</t>
  </si>
  <si>
    <t>Poznámka k položce:_x000D_
Zásyp výkopu betonovým recyklátem pod upravovaný terén.</t>
  </si>
  <si>
    <t>521728019</t>
  </si>
  <si>
    <t>16,0+3,5</t>
  </si>
  <si>
    <t>1195799353</t>
  </si>
  <si>
    <t>Asfaltový beton vrstva podkladní ACP 16+ (obalované kamenivo OKS) tl 70 mm</t>
  </si>
  <si>
    <t>-431776221</t>
  </si>
  <si>
    <t>667918260</t>
  </si>
  <si>
    <t>-661705827</t>
  </si>
  <si>
    <t>455079890</t>
  </si>
  <si>
    <t>616635153</t>
  </si>
  <si>
    <t>Vyplnění potrubí DN 300 řídkou betonovou směsí</t>
  </si>
  <si>
    <t>1124760003</t>
  </si>
  <si>
    <t>Poznámka k položce:_x000D_
Potrubí ponecháno v zemi (dl. 60,0 m).</t>
  </si>
  <si>
    <t>871313121</t>
  </si>
  <si>
    <t>Montáž kanalizačního potrubí z PVC těsněné gumovým kroužkem otevřený výkop sklon do 20 % DN 160</t>
  </si>
  <si>
    <t>-1898155294</t>
  </si>
  <si>
    <t>28611165</t>
  </si>
  <si>
    <t>trubka kanalizační PVC DN 160x3000mm SN8</t>
  </si>
  <si>
    <t>-404888883</t>
  </si>
  <si>
    <t>28611166</t>
  </si>
  <si>
    <t>trubka kanalizační PVC DN 160x6000mm SN8</t>
  </si>
  <si>
    <t>-107452723</t>
  </si>
  <si>
    <t>871363121</t>
  </si>
  <si>
    <t>Montáž kanalizačního potrubí z PVC těsněné gumovým kroužkem otevřený výkop sklon do 20 % DN 250</t>
  </si>
  <si>
    <t>612114774</t>
  </si>
  <si>
    <t>28611108</t>
  </si>
  <si>
    <t>trubka kanalizační PVC-U plnostěnná DN 250x6000mm SN12</t>
  </si>
  <si>
    <t>-1360964668</t>
  </si>
  <si>
    <t>871373121</t>
  </si>
  <si>
    <t>Montáž kanalizačního potrubí z PVC těsněné gumovým kroužkem otevřený výkop sklon do 20 % DN 315</t>
  </si>
  <si>
    <t>-1881348575</t>
  </si>
  <si>
    <t>28611109</t>
  </si>
  <si>
    <t>trubka kanalizační PVC-U plnostěnná DN 315x6000mm SN12</t>
  </si>
  <si>
    <t>-165607731</t>
  </si>
  <si>
    <t>871393121</t>
  </si>
  <si>
    <t>Montáž kanalizačního potrubí z PVC těsněné gumovým kroužkem otevřený výkop sklon do 20 % DN 400</t>
  </si>
  <si>
    <t>1167014580</t>
  </si>
  <si>
    <t>28611110</t>
  </si>
  <si>
    <t>trubka kanalizační PVC-U plnostěnná DN 400x6000mm SN12</t>
  </si>
  <si>
    <t>481558261</t>
  </si>
  <si>
    <t>877315211</t>
  </si>
  <si>
    <t>Montáž tvarovek z tvrdého PVC DN 160</t>
  </si>
  <si>
    <t>-710840112</t>
  </si>
  <si>
    <t>28617235</t>
  </si>
  <si>
    <t>spojka přesuvná kanalizační PVC DN 150</t>
  </si>
  <si>
    <t>1993516761</t>
  </si>
  <si>
    <t>28611361</t>
  </si>
  <si>
    <t>koleno kanalizační PVC 160x45°</t>
  </si>
  <si>
    <t>-1961089547</t>
  </si>
  <si>
    <t>Poznámka k položce:_x000D_
Alt. úhel dle potřeby.</t>
  </si>
  <si>
    <t>28651067</t>
  </si>
  <si>
    <t>spojka (přechodka) pro potrubí PVC/KA (BE) DN 150</t>
  </si>
  <si>
    <t>1095210879</t>
  </si>
  <si>
    <t>877355122</t>
  </si>
  <si>
    <t>Montáž odbočné tvarovky na potrubí z kanalizačních trub z PVC DN 150</t>
  </si>
  <si>
    <t>706081663</t>
  </si>
  <si>
    <t>286113R3</t>
  </si>
  <si>
    <t>navrtávací odbočné sedlo Easy Clip DN 150 mm pro přípojky PVC 160 mm, kloub 0-10°</t>
  </si>
  <si>
    <t>-68940482</t>
  </si>
  <si>
    <t>877375211</t>
  </si>
  <si>
    <t>Montáž tvarovek z tvrdého PVC DN 315</t>
  </si>
  <si>
    <t>287775140</t>
  </si>
  <si>
    <t>28617238</t>
  </si>
  <si>
    <t>spojka přesuvná kanalizační PVC DN 300</t>
  </si>
  <si>
    <t>-775323633</t>
  </si>
  <si>
    <t>28617451</t>
  </si>
  <si>
    <t xml:space="preserve">spojka pružná pro potrubí KA/PVC DN300 </t>
  </si>
  <si>
    <t>1861462954</t>
  </si>
  <si>
    <t>286174R2</t>
  </si>
  <si>
    <t>vyrovnávací pryžový kroužek pod pružnou spojku na potrubí DN300</t>
  </si>
  <si>
    <t>-1443736752</t>
  </si>
  <si>
    <t>877395121</t>
  </si>
  <si>
    <t>Výřez kruhového otvoru do potrubí z kanalizačních trub z PVC DN 250, 300 a 400 mm pro navrtávací odbočné sedlo DN 150 mm</t>
  </si>
  <si>
    <t>463654581</t>
  </si>
  <si>
    <t>877395211</t>
  </si>
  <si>
    <t>Montáž tvarovek z tvrdého PVC DN 400</t>
  </si>
  <si>
    <t>1118093873</t>
  </si>
  <si>
    <t>28617239</t>
  </si>
  <si>
    <t>spojka přesuvná kanalizační PVC DN 400</t>
  </si>
  <si>
    <t>1770137271</t>
  </si>
  <si>
    <t>28651071</t>
  </si>
  <si>
    <t>spojka pružná pro potrubí KA/PVC  DN 400</t>
  </si>
  <si>
    <t>-2120195882</t>
  </si>
  <si>
    <t>286510R1</t>
  </si>
  <si>
    <t>vyrovnávací pryžový kroužek pod pružnou spojku na potrubí DN400</t>
  </si>
  <si>
    <t>-1885204639</t>
  </si>
  <si>
    <t>89023185R</t>
  </si>
  <si>
    <t>Bourání šachet z prostého betonu, včetně poklopů</t>
  </si>
  <si>
    <t>-1921610008</t>
  </si>
  <si>
    <t>892362121</t>
  </si>
  <si>
    <t>Zkouška těsnosti vzduchem potrubí DN 250, vč. šachet</t>
  </si>
  <si>
    <t>-1302605207</t>
  </si>
  <si>
    <t>892372121</t>
  </si>
  <si>
    <t>Zkouška těsnosti vzduchem potrubí DN 300, vč. šachet</t>
  </si>
  <si>
    <t>-1654653822</t>
  </si>
  <si>
    <t>892392121</t>
  </si>
  <si>
    <t>Zkouška těsnosti vzduchem potrubí DN 400, vč. šachet</t>
  </si>
  <si>
    <t>úsek</t>
  </si>
  <si>
    <t>-1951326320</t>
  </si>
  <si>
    <t>89441111R</t>
  </si>
  <si>
    <t>Šachta betonová prefabrikovaná - dodávka + montáž, stavební výška 1,5 m</t>
  </si>
  <si>
    <t>-467738565</t>
  </si>
  <si>
    <t>Poznámka k položce:_x000D_
Skladba šachty:_x000D_
Betonová podkladní deska tl. 100 mm (průměr 1500 mm), prefabrikované dno DN 1000 mm s výstelkou PP alt. GFK (dle profilu potrubí) s integrovanými vložkami pro potrubí PVC, prefabrikované skruže DN 1000 mm a přechodová skruž 1000/600 mm, se stupadly a pryžovým těsněním (případně vyrovnávací kroužky pod poklop).</t>
  </si>
  <si>
    <t>89441112R</t>
  </si>
  <si>
    <t>Šachta betonová prefabrikovaná - dodávka + montáž, stavební výška do 2,1 m</t>
  </si>
  <si>
    <t>-766189384</t>
  </si>
  <si>
    <t>89441113R</t>
  </si>
  <si>
    <t>Šachta betonová prefabrikovaná - dodávka + montáž, stavební výška do 2,5 m</t>
  </si>
  <si>
    <t>1736161478</t>
  </si>
  <si>
    <t>Poznámka k položce:_x000D_
Skladba šachty:_x000D_
Betonová podkladní deska tl. 100 mm (průměr 1500 mm), prefabrikované dno DN 1000 mm s výstelkou PP alt. GFK (dle profilu potrubí) s integrovanými vložkami pro potrubí PVC, prefabrikované skruže DN 1000 mm a přechodová skruž 1000/600 mm, se stupadly a pryžovým těsněním (případně vyrovnávací kroužky pod poklop(.</t>
  </si>
  <si>
    <t>89441114R</t>
  </si>
  <si>
    <t>Šachta betonová prefabrikovaná - dodávka + montáž, stavební výška nad 2,5 do 3,0 m</t>
  </si>
  <si>
    <t>593267489</t>
  </si>
  <si>
    <t>55241014</t>
  </si>
  <si>
    <t>poklop litinový šachtový 600/40T (D400), s rámem a pantem</t>
  </si>
  <si>
    <t>-1198560474</t>
  </si>
  <si>
    <t>898161202</t>
  </si>
  <si>
    <t>Sanace kanalizačního potrubí vložkování textilním rukávcem tl 6,8 mm</t>
  </si>
  <si>
    <t>2031249433</t>
  </si>
  <si>
    <t>Poznámka k položce:_x000D_
Sanace - vložkování potrubí - výpis položek viz technická zpráva:_x000D_
= inverzní rukávec z polyesterové plsti (kanalizační rukávec Nordiwal Flex), sycený dvoukomponentní epoxidovou pryskyřicí, síla stěny 6,8 mm po vytvrzení, vnější strana (styk s odpadní vodou) pokryta vrstvou PE (příp. PU), gramáž povrstvení 700g/cm2 = dl. 77,0 a 44,0 m.</t>
  </si>
  <si>
    <t>899722114.a</t>
  </si>
  <si>
    <t>Krytí potrubí z plastů výstražnou fólií z PVC 50 cm - barva šedá</t>
  </si>
  <si>
    <t>-1191601066</t>
  </si>
  <si>
    <t>899722114.b</t>
  </si>
  <si>
    <t>Krytí potrubí z plastů výstražnou fólií z PVC 70 cm - barva šedá</t>
  </si>
  <si>
    <t>1937512916</t>
  </si>
  <si>
    <t>899R4</t>
  </si>
  <si>
    <t>Řezání potrubí KA DN 300 mm</t>
  </si>
  <si>
    <t>-916667316</t>
  </si>
  <si>
    <t>899R5</t>
  </si>
  <si>
    <t>Řezání potrubí KA DN 400 mm</t>
  </si>
  <si>
    <t>897704808</t>
  </si>
  <si>
    <t>899R6</t>
  </si>
  <si>
    <t>Řezání potrubí přípojek (různý materiál) DN 150 mm</t>
  </si>
  <si>
    <t>1355183282</t>
  </si>
  <si>
    <t>899R7</t>
  </si>
  <si>
    <t>Kamerová prohlídka potrubí DN 250 mm</t>
  </si>
  <si>
    <t>-1996169007</t>
  </si>
  <si>
    <t>899R8</t>
  </si>
  <si>
    <t>Kamerová prohlídka potrubí DN 300 mm</t>
  </si>
  <si>
    <t>1608233535</t>
  </si>
  <si>
    <t>899R9</t>
  </si>
  <si>
    <t>Kamerová prohlídka potrubí DN 400 mm</t>
  </si>
  <si>
    <t>-1365374108</t>
  </si>
  <si>
    <t>899R99</t>
  </si>
  <si>
    <t>Zajištění přepojení stávajících drenáží DN 100-150 mm do nového potrubí dešŤové kanalizace</t>
  </si>
  <si>
    <t>585373965</t>
  </si>
  <si>
    <t>Poznámka k položce:_x000D_
Zajištění přepojení stávajících drenáží DN 100-150 mm (po ověření její funkčnosti) do nového potrubí dešťové kanalizace (výřez otvorů do potrubí, osazení odbočného sedla + kolena PVC, napojení, případně prodloužení potrubí a osazení spojky pro spojení konců potrubí) = dodávka materiálu+ montáž._x000D_
_x000D_
Tato položka bude fakturována pouze v případě nutnosti přepojení stávající drenáže do nového potrubí.</t>
  </si>
  <si>
    <t>249864965</t>
  </si>
  <si>
    <t>-1153413307</t>
  </si>
  <si>
    <t>969011113</t>
  </si>
  <si>
    <t>Vybourání kameninového potrubí přes DN 200 do DN 400</t>
  </si>
  <si>
    <t>-63343587</t>
  </si>
  <si>
    <t>106,00  "potrubí kanalizace KA 400 mm</t>
  </si>
  <si>
    <t>710,00  "potrubí kanalizace KA 300 mm</t>
  </si>
  <si>
    <t>969041113</t>
  </si>
  <si>
    <t>Vybourání potrubí přípojek DN 150 mm</t>
  </si>
  <si>
    <t>-1816874299</t>
  </si>
  <si>
    <t>-414051465</t>
  </si>
  <si>
    <t>11,310  "zemina a kamenivo - odvoz na skládku</t>
  </si>
  <si>
    <t>1,794  "asfalt - odvoz na skládku</t>
  </si>
  <si>
    <t>18,15  "beton - odvoz na skládku</t>
  </si>
  <si>
    <t>44,064  "vybourané potrubí kamenina - odvoz do sběrných surovin</t>
  </si>
  <si>
    <t>2,457  "vybourané potrubí přípojek - odvoz do sběrných surovin</t>
  </si>
  <si>
    <t>-785852069</t>
  </si>
  <si>
    <t>77,775*9  "příplatek k vodorovnému přemístění za každý další započatý km přes 1 km na vzdálenost 10 km</t>
  </si>
  <si>
    <t>611130679</t>
  </si>
  <si>
    <t>997221615</t>
  </si>
  <si>
    <t xml:space="preserve">Poplatek za uložení na skládce (skládkovné) stavebního odpadu betonového </t>
  </si>
  <si>
    <t>1628281746</t>
  </si>
  <si>
    <t>18,15  "vybourání stávajících šachet</t>
  </si>
  <si>
    <t>Poplatek za uložení na skládce (skládkovné) - ostatní</t>
  </si>
  <si>
    <t>191761941</t>
  </si>
  <si>
    <t>-180914179</t>
  </si>
  <si>
    <t>Poplatek za uložení stavebního odpadu na skládce (skládkovné) asfaltového bez obsahu dehtu</t>
  </si>
  <si>
    <t>480131900</t>
  </si>
  <si>
    <t>998271301</t>
  </si>
  <si>
    <t>Přesun hmot pro kanalizace hloubené monolitické z betonu otevřený výkop</t>
  </si>
  <si>
    <t>1773251591</t>
  </si>
  <si>
    <t>1758077525</t>
  </si>
  <si>
    <t>99833201R</t>
  </si>
  <si>
    <t>-1621034687</t>
  </si>
  <si>
    <t>4163c - SO 0 - OSTATNÍ A VEDLEJŠÍ NÁKLADY</t>
  </si>
  <si>
    <t>VRN - Vedlejší rozpočtové náklady</t>
  </si>
  <si>
    <t>VRN</t>
  </si>
  <si>
    <t>Vedlejší rozpočtové náklady</t>
  </si>
  <si>
    <t>001</t>
  </si>
  <si>
    <t>Geodetické vytyčení stavby</t>
  </si>
  <si>
    <t>bod</t>
  </si>
  <si>
    <t>-1155748104</t>
  </si>
  <si>
    <t>002</t>
  </si>
  <si>
    <t>Vytyčení stávajících podzemních sítí a zařízení</t>
  </si>
  <si>
    <t>1189241849</t>
  </si>
  <si>
    <t>003</t>
  </si>
  <si>
    <t>Fotodokumentace objektů na stavbě před zahájením výkopových prací a po dokončení stavby</t>
  </si>
  <si>
    <t>1561419696</t>
  </si>
  <si>
    <t>004</t>
  </si>
  <si>
    <t>Geodetické zaměření skutečného provedení stavby</t>
  </si>
  <si>
    <t>100m</t>
  </si>
  <si>
    <t>-2138303290</t>
  </si>
  <si>
    <t>005</t>
  </si>
  <si>
    <t>Koordinátor a plán BOZP</t>
  </si>
  <si>
    <t>940857303</t>
  </si>
  <si>
    <t>006</t>
  </si>
  <si>
    <t>Hutnící zkoušky</t>
  </si>
  <si>
    <t>815383844</t>
  </si>
  <si>
    <t>007</t>
  </si>
  <si>
    <t>Objekty zařízení staveniště vč. napojení na inž. sítě</t>
  </si>
  <si>
    <t>1792288228</t>
  </si>
  <si>
    <t>008</t>
  </si>
  <si>
    <t>Mobilní zábrany (pronájem, osazení, demontáž)</t>
  </si>
  <si>
    <t>1605810572</t>
  </si>
  <si>
    <t>009</t>
  </si>
  <si>
    <t>Přechody přes výkopy pro zajištění přístupu k nemovitostem (pronájem, osazení, demontáž)</t>
  </si>
  <si>
    <t>-1099471275</t>
  </si>
  <si>
    <t>010</t>
  </si>
  <si>
    <t>Součinnost provozovatele při realizaci stavby</t>
  </si>
  <si>
    <t>-1130937091</t>
  </si>
  <si>
    <t>011</t>
  </si>
  <si>
    <t>Dokumentace skutečného provedení stavby (DSPS)</t>
  </si>
  <si>
    <t>95519333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</si>
</sst>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69" workbookViewId="0">
      <selection activeCell="AK26" sqref="AK26:AO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06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R5" s="18"/>
      <c r="BE5" s="184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9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R6" s="18"/>
      <c r="BE6" s="185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20</v>
      </c>
      <c r="AR7" s="18"/>
      <c r="BE7" s="185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/>
      <c r="AR8" s="18"/>
      <c r="BE8" s="185"/>
      <c r="BS8" s="15" t="s">
        <v>6</v>
      </c>
    </row>
    <row r="9" spans="1:74" ht="29.25" customHeight="1">
      <c r="B9" s="18"/>
      <c r="AK9" s="22" t="s">
        <v>24</v>
      </c>
      <c r="AN9" s="27" t="s">
        <v>25</v>
      </c>
      <c r="AR9" s="18"/>
      <c r="BE9" s="185"/>
      <c r="BS9" s="15" t="s">
        <v>6</v>
      </c>
    </row>
    <row r="10" spans="1:74" ht="12" customHeight="1">
      <c r="B10" s="18"/>
      <c r="D10" s="25" t="s">
        <v>26</v>
      </c>
      <c r="AK10" s="25" t="s">
        <v>27</v>
      </c>
      <c r="AN10" s="23" t="s">
        <v>28</v>
      </c>
      <c r="AR10" s="18"/>
      <c r="BE10" s="185"/>
      <c r="BS10" s="15" t="s">
        <v>6</v>
      </c>
    </row>
    <row r="11" spans="1:74" ht="18.399999999999999" customHeight="1">
      <c r="B11" s="18"/>
      <c r="E11" s="23" t="s">
        <v>29</v>
      </c>
      <c r="AK11" s="25" t="s">
        <v>30</v>
      </c>
      <c r="AN11" s="23" t="s">
        <v>1</v>
      </c>
      <c r="AR11" s="18"/>
      <c r="BE11" s="185"/>
      <c r="BS11" s="15" t="s">
        <v>6</v>
      </c>
    </row>
    <row r="12" spans="1:74" ht="6.95" customHeight="1">
      <c r="B12" s="18"/>
      <c r="AR12" s="18"/>
      <c r="BE12" s="185"/>
      <c r="BS12" s="15" t="s">
        <v>6</v>
      </c>
    </row>
    <row r="13" spans="1:74" ht="12" customHeight="1">
      <c r="B13" s="18"/>
      <c r="D13" s="25" t="s">
        <v>31</v>
      </c>
      <c r="AK13" s="25" t="s">
        <v>27</v>
      </c>
      <c r="AN13" s="28"/>
      <c r="AR13" s="18"/>
      <c r="BE13" s="185"/>
      <c r="BS13" s="15" t="s">
        <v>6</v>
      </c>
    </row>
    <row r="14" spans="1:74" ht="12.75">
      <c r="B14" s="18"/>
      <c r="E14" s="190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25" t="s">
        <v>30</v>
      </c>
      <c r="AN14" s="28"/>
      <c r="AR14" s="18"/>
      <c r="BE14" s="185"/>
      <c r="BS14" s="15" t="s">
        <v>6</v>
      </c>
    </row>
    <row r="15" spans="1:74" ht="6.95" customHeight="1">
      <c r="B15" s="18"/>
      <c r="AR15" s="18"/>
      <c r="BE15" s="185"/>
      <c r="BS15" s="15" t="s">
        <v>3</v>
      </c>
    </row>
    <row r="16" spans="1:74" ht="12" customHeight="1">
      <c r="B16" s="18"/>
      <c r="D16" s="25" t="s">
        <v>32</v>
      </c>
      <c r="AK16" s="25" t="s">
        <v>27</v>
      </c>
      <c r="AN16" s="23" t="s">
        <v>33</v>
      </c>
      <c r="AR16" s="18"/>
      <c r="BE16" s="185"/>
      <c r="BS16" s="15" t="s">
        <v>3</v>
      </c>
    </row>
    <row r="17" spans="2:71" ht="18.399999999999999" customHeight="1">
      <c r="B17" s="18"/>
      <c r="E17" s="23" t="s">
        <v>34</v>
      </c>
      <c r="AK17" s="25" t="s">
        <v>30</v>
      </c>
      <c r="AN17" s="23" t="s">
        <v>1</v>
      </c>
      <c r="AR17" s="18"/>
      <c r="BE17" s="185"/>
      <c r="BS17" s="15" t="s">
        <v>35</v>
      </c>
    </row>
    <row r="18" spans="2:71" ht="6.95" customHeight="1">
      <c r="B18" s="18"/>
      <c r="AR18" s="18"/>
      <c r="BE18" s="185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185"/>
      <c r="BS19" s="15" t="s">
        <v>6</v>
      </c>
    </row>
    <row r="20" spans="2:71" ht="18.399999999999999" customHeight="1">
      <c r="B20" s="18"/>
      <c r="E20" s="23" t="s">
        <v>22</v>
      </c>
      <c r="AK20" s="25" t="s">
        <v>30</v>
      </c>
      <c r="AN20" s="23" t="s">
        <v>1</v>
      </c>
      <c r="AR20" s="18"/>
      <c r="BE20" s="185"/>
      <c r="BS20" s="15" t="s">
        <v>35</v>
      </c>
    </row>
    <row r="21" spans="2:71" ht="6.95" customHeight="1">
      <c r="B21" s="18"/>
      <c r="AR21" s="18"/>
      <c r="BE21" s="185"/>
    </row>
    <row r="22" spans="2:71" ht="12" customHeight="1">
      <c r="B22" s="18"/>
      <c r="D22" s="25" t="s">
        <v>37</v>
      </c>
      <c r="AR22" s="18"/>
      <c r="BE22" s="185"/>
    </row>
    <row r="23" spans="2:71" ht="16.5" customHeight="1">
      <c r="B23" s="18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8"/>
      <c r="BE23" s="185"/>
    </row>
    <row r="24" spans="2:71" ht="6.95" customHeight="1">
      <c r="B24" s="18"/>
      <c r="AR24" s="18"/>
      <c r="BE24" s="185"/>
    </row>
    <row r="25" spans="2:71" ht="6.95" customHeight="1">
      <c r="B25" s="18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8"/>
      <c r="BE25" s="185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3">
        <f>ROUND(AG94,2)</f>
        <v>0</v>
      </c>
      <c r="AL26" s="194"/>
      <c r="AM26" s="194"/>
      <c r="AN26" s="194"/>
      <c r="AO26" s="194"/>
      <c r="AR26" s="31"/>
      <c r="BE26" s="185"/>
    </row>
    <row r="27" spans="2:71" s="1" customFormat="1" ht="6.95" customHeight="1">
      <c r="B27" s="31"/>
      <c r="AR27" s="31"/>
      <c r="BE27" s="185"/>
    </row>
    <row r="28" spans="2:71" s="1" customFormat="1" ht="12.75">
      <c r="B28" s="31"/>
      <c r="L28" s="195" t="s">
        <v>39</v>
      </c>
      <c r="M28" s="195"/>
      <c r="N28" s="195"/>
      <c r="O28" s="195"/>
      <c r="P28" s="195"/>
      <c r="W28" s="195" t="s">
        <v>40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41</v>
      </c>
      <c r="AL28" s="195"/>
      <c r="AM28" s="195"/>
      <c r="AN28" s="195"/>
      <c r="AO28" s="195"/>
      <c r="AR28" s="31"/>
      <c r="BE28" s="185"/>
    </row>
    <row r="29" spans="2:71" s="2" customFormat="1" ht="14.45" customHeight="1">
      <c r="B29" s="35"/>
      <c r="D29" s="25" t="s">
        <v>42</v>
      </c>
      <c r="F29" s="25" t="s">
        <v>43</v>
      </c>
      <c r="L29" s="183">
        <v>0.21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5"/>
      <c r="BE29" s="186"/>
    </row>
    <row r="30" spans="2:71" s="2" customFormat="1" ht="14.45" customHeight="1">
      <c r="B30" s="35"/>
      <c r="F30" s="25" t="s">
        <v>44</v>
      </c>
      <c r="L30" s="183">
        <v>0.15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5"/>
      <c r="BE30" s="186"/>
    </row>
    <row r="31" spans="2:71" s="2" customFormat="1" ht="14.45" hidden="1" customHeight="1">
      <c r="B31" s="35"/>
      <c r="F31" s="25" t="s">
        <v>45</v>
      </c>
      <c r="L31" s="183">
        <v>0.21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5"/>
      <c r="BE31" s="186"/>
    </row>
    <row r="32" spans="2:71" s="2" customFormat="1" ht="14.45" hidden="1" customHeight="1">
      <c r="B32" s="35"/>
      <c r="F32" s="25" t="s">
        <v>46</v>
      </c>
      <c r="L32" s="183">
        <v>0.15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5"/>
      <c r="BE32" s="186"/>
    </row>
    <row r="33" spans="2:57" s="2" customFormat="1" ht="14.45" hidden="1" customHeight="1">
      <c r="B33" s="35"/>
      <c r="F33" s="25" t="s">
        <v>47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5"/>
      <c r="BE33" s="186"/>
    </row>
    <row r="34" spans="2:57" s="1" customFormat="1" ht="6.95" customHeight="1">
      <c r="B34" s="31"/>
      <c r="AR34" s="31"/>
      <c r="BE34" s="185"/>
    </row>
    <row r="35" spans="2:57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16" t="s">
        <v>50</v>
      </c>
      <c r="Y35" s="217"/>
      <c r="Z35" s="217"/>
      <c r="AA35" s="217"/>
      <c r="AB35" s="217"/>
      <c r="AC35" s="38"/>
      <c r="AD35" s="38"/>
      <c r="AE35" s="38"/>
      <c r="AF35" s="38"/>
      <c r="AG35" s="38"/>
      <c r="AH35" s="38"/>
      <c r="AI35" s="38"/>
      <c r="AJ35" s="38"/>
      <c r="AK35" s="218">
        <f>SUM(AK26:AK33)</f>
        <v>0</v>
      </c>
      <c r="AL35" s="217"/>
      <c r="AM35" s="217"/>
      <c r="AN35" s="217"/>
      <c r="AO35" s="21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19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5" t="s">
        <v>13</v>
      </c>
      <c r="L84" s="3" t="str">
        <f>K5</f>
        <v>ST4163</v>
      </c>
      <c r="AR84" s="47"/>
    </row>
    <row r="85" spans="1:91" s="4" customFormat="1" ht="36.950000000000003" customHeight="1">
      <c r="B85" s="48"/>
      <c r="C85" s="49" t="s">
        <v>16</v>
      </c>
      <c r="L85" s="207" t="str">
        <f>K6</f>
        <v>KAPLICE, ul Šumavská a okolní ulice - obnova vodovodu a kanalizace, Luční II a Okružní - 7. etapa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5" t="s">
        <v>21</v>
      </c>
      <c r="L87" s="50" t="str">
        <f>IF(K8="","",K8)</f>
        <v xml:space="preserve"> </v>
      </c>
      <c r="AI87" s="25" t="s">
        <v>23</v>
      </c>
      <c r="AM87" s="209" t="str">
        <f>IF(AN8= "","",AN8)</f>
        <v/>
      </c>
      <c r="AN87" s="209"/>
      <c r="AR87" s="31"/>
    </row>
    <row r="88" spans="1:91" s="1" customFormat="1" ht="6.95" customHeight="1">
      <c r="B88" s="31"/>
      <c r="AR88" s="31"/>
    </row>
    <row r="89" spans="1:91" s="1" customFormat="1" ht="25.7" customHeight="1">
      <c r="B89" s="31"/>
      <c r="C89" s="25" t="s">
        <v>26</v>
      </c>
      <c r="L89" s="3" t="str">
        <f>IF(E11= "","",E11)</f>
        <v>Město Kaplice, Náměstí 70, 382 41 Kaplice</v>
      </c>
      <c r="AI89" s="25" t="s">
        <v>32</v>
      </c>
      <c r="AM89" s="210" t="str">
        <f>IF(E17="","",E17)</f>
        <v>Jiří Sváček, Chvalšinská 108, Český Krumlov 381 01</v>
      </c>
      <c r="AN89" s="211"/>
      <c r="AO89" s="211"/>
      <c r="AP89" s="211"/>
      <c r="AR89" s="31"/>
      <c r="AS89" s="212" t="s">
        <v>58</v>
      </c>
      <c r="AT89" s="21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5" t="s">
        <v>31</v>
      </c>
      <c r="L90" s="3"/>
      <c r="AI90" s="25" t="s">
        <v>36</v>
      </c>
      <c r="AM90" s="210" t="str">
        <f>IF(E20="","",E20)</f>
        <v xml:space="preserve"> </v>
      </c>
      <c r="AN90" s="211"/>
      <c r="AO90" s="211"/>
      <c r="AP90" s="211"/>
      <c r="AR90" s="31"/>
      <c r="AS90" s="214"/>
      <c r="AT90" s="215"/>
      <c r="BD90" s="55"/>
    </row>
    <row r="91" spans="1:91" s="1" customFormat="1" ht="10.9" customHeight="1">
      <c r="B91" s="31"/>
      <c r="AR91" s="31"/>
      <c r="AS91" s="214"/>
      <c r="AT91" s="215"/>
      <c r="BD91" s="55"/>
    </row>
    <row r="92" spans="1:91" s="1" customFormat="1" ht="29.25" customHeight="1">
      <c r="B92" s="31"/>
      <c r="C92" s="199" t="s">
        <v>59</v>
      </c>
      <c r="D92" s="200"/>
      <c r="E92" s="200"/>
      <c r="F92" s="200"/>
      <c r="G92" s="200"/>
      <c r="H92" s="56"/>
      <c r="I92" s="201" t="s">
        <v>60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61</v>
      </c>
      <c r="AH92" s="200"/>
      <c r="AI92" s="200"/>
      <c r="AJ92" s="200"/>
      <c r="AK92" s="200"/>
      <c r="AL92" s="200"/>
      <c r="AM92" s="200"/>
      <c r="AN92" s="201" t="s">
        <v>62</v>
      </c>
      <c r="AO92" s="200"/>
      <c r="AP92" s="203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ROUND(SUM(AG95:AG97),2)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4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198" t="s">
        <v>83</v>
      </c>
      <c r="E95" s="198"/>
      <c r="F95" s="198"/>
      <c r="G95" s="198"/>
      <c r="H95" s="198"/>
      <c r="I95" s="76"/>
      <c r="J95" s="198" t="s">
        <v>84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'4163a - SO 1 - VODOVOD'!J30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7" t="s">
        <v>85</v>
      </c>
      <c r="AR95" s="74"/>
      <c r="AS95" s="78">
        <v>0</v>
      </c>
      <c r="AT95" s="79">
        <f>ROUND(SUM(AV95:AW95),2)</f>
        <v>0</v>
      </c>
      <c r="AU95" s="80">
        <f>'4163a - SO 1 - VODOVOD'!P125</f>
        <v>0</v>
      </c>
      <c r="AV95" s="79">
        <f>'4163a - SO 1 - VODOVOD'!J33</f>
        <v>0</v>
      </c>
      <c r="AW95" s="79">
        <f>'4163a - SO 1 - VODOVOD'!J34</f>
        <v>0</v>
      </c>
      <c r="AX95" s="79">
        <f>'4163a - SO 1 - VODOVOD'!J35</f>
        <v>0</v>
      </c>
      <c r="AY95" s="79">
        <f>'4163a - SO 1 - VODOVOD'!J36</f>
        <v>0</v>
      </c>
      <c r="AZ95" s="79">
        <f>'4163a - SO 1 - VODOVOD'!F33</f>
        <v>0</v>
      </c>
      <c r="BA95" s="79">
        <f>'4163a - SO 1 - VODOVOD'!F34</f>
        <v>0</v>
      </c>
      <c r="BB95" s="79">
        <f>'4163a - SO 1 - VODOVOD'!F35</f>
        <v>0</v>
      </c>
      <c r="BC95" s="79">
        <f>'4163a - SO 1 - VODOVOD'!F36</f>
        <v>0</v>
      </c>
      <c r="BD95" s="81">
        <f>'4163a - SO 1 - VODOVOD'!F37</f>
        <v>0</v>
      </c>
      <c r="BT95" s="82" t="s">
        <v>86</v>
      </c>
      <c r="BV95" s="82" t="s">
        <v>80</v>
      </c>
      <c r="BW95" s="82" t="s">
        <v>87</v>
      </c>
      <c r="BX95" s="82" t="s">
        <v>4</v>
      </c>
      <c r="CL95" s="82" t="s">
        <v>1</v>
      </c>
      <c r="CM95" s="82" t="s">
        <v>88</v>
      </c>
    </row>
    <row r="96" spans="1:91" s="6" customFormat="1" ht="16.5" customHeight="1">
      <c r="A96" s="73" t="s">
        <v>82</v>
      </c>
      <c r="B96" s="74"/>
      <c r="C96" s="75"/>
      <c r="D96" s="198" t="s">
        <v>89</v>
      </c>
      <c r="E96" s="198"/>
      <c r="F96" s="198"/>
      <c r="G96" s="198"/>
      <c r="H96" s="198"/>
      <c r="I96" s="76"/>
      <c r="J96" s="198" t="s">
        <v>90</v>
      </c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6">
        <f>'4163b - SO 2 - KANALIZACE'!J30</f>
        <v>0</v>
      </c>
      <c r="AH96" s="197"/>
      <c r="AI96" s="197"/>
      <c r="AJ96" s="197"/>
      <c r="AK96" s="197"/>
      <c r="AL96" s="197"/>
      <c r="AM96" s="197"/>
      <c r="AN96" s="196">
        <f>SUM(AG96,AT96)</f>
        <v>0</v>
      </c>
      <c r="AO96" s="197"/>
      <c r="AP96" s="197"/>
      <c r="AQ96" s="77" t="s">
        <v>85</v>
      </c>
      <c r="AR96" s="74"/>
      <c r="AS96" s="78">
        <v>0</v>
      </c>
      <c r="AT96" s="79">
        <f>ROUND(SUM(AV96:AW96),2)</f>
        <v>0</v>
      </c>
      <c r="AU96" s="80">
        <f>'4163b - SO 2 - KANALIZACE'!P125</f>
        <v>0</v>
      </c>
      <c r="AV96" s="79">
        <f>'4163b - SO 2 - KANALIZACE'!J33</f>
        <v>0</v>
      </c>
      <c r="AW96" s="79">
        <f>'4163b - SO 2 - KANALIZACE'!J34</f>
        <v>0</v>
      </c>
      <c r="AX96" s="79">
        <f>'4163b - SO 2 - KANALIZACE'!J35</f>
        <v>0</v>
      </c>
      <c r="AY96" s="79">
        <f>'4163b - SO 2 - KANALIZACE'!J36</f>
        <v>0</v>
      </c>
      <c r="AZ96" s="79">
        <f>'4163b - SO 2 - KANALIZACE'!F33</f>
        <v>0</v>
      </c>
      <c r="BA96" s="79">
        <f>'4163b - SO 2 - KANALIZACE'!F34</f>
        <v>0</v>
      </c>
      <c r="BB96" s="79">
        <f>'4163b - SO 2 - KANALIZACE'!F35</f>
        <v>0</v>
      </c>
      <c r="BC96" s="79">
        <f>'4163b - SO 2 - KANALIZACE'!F36</f>
        <v>0</v>
      </c>
      <c r="BD96" s="81">
        <f>'4163b - SO 2 - KANALIZACE'!F37</f>
        <v>0</v>
      </c>
      <c r="BT96" s="82" t="s">
        <v>86</v>
      </c>
      <c r="BV96" s="82" t="s">
        <v>80</v>
      </c>
      <c r="BW96" s="82" t="s">
        <v>91</v>
      </c>
      <c r="BX96" s="82" t="s">
        <v>4</v>
      </c>
      <c r="CL96" s="82" t="s">
        <v>1</v>
      </c>
      <c r="CM96" s="82" t="s">
        <v>88</v>
      </c>
    </row>
    <row r="97" spans="1:91" s="6" customFormat="1" ht="24.75" customHeight="1">
      <c r="A97" s="73" t="s">
        <v>82</v>
      </c>
      <c r="B97" s="74"/>
      <c r="C97" s="75"/>
      <c r="D97" s="198" t="s">
        <v>92</v>
      </c>
      <c r="E97" s="198"/>
      <c r="F97" s="198"/>
      <c r="G97" s="198"/>
      <c r="H97" s="198"/>
      <c r="I97" s="76"/>
      <c r="J97" s="198" t="s">
        <v>93</v>
      </c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6">
        <f>'4163c - SO 0 - OSTATNÍ A ...'!J30</f>
        <v>0</v>
      </c>
      <c r="AH97" s="197"/>
      <c r="AI97" s="197"/>
      <c r="AJ97" s="197"/>
      <c r="AK97" s="197"/>
      <c r="AL97" s="197"/>
      <c r="AM97" s="197"/>
      <c r="AN97" s="196">
        <f>SUM(AG97,AT97)</f>
        <v>0</v>
      </c>
      <c r="AO97" s="197"/>
      <c r="AP97" s="197"/>
      <c r="AQ97" s="77" t="s">
        <v>85</v>
      </c>
      <c r="AR97" s="74"/>
      <c r="AS97" s="83">
        <v>0</v>
      </c>
      <c r="AT97" s="84">
        <f>ROUND(SUM(AV97:AW97),2)</f>
        <v>0</v>
      </c>
      <c r="AU97" s="85">
        <f>'4163c - SO 0 - OSTATNÍ A ...'!P117</f>
        <v>0</v>
      </c>
      <c r="AV97" s="84">
        <f>'4163c - SO 0 - OSTATNÍ A ...'!J33</f>
        <v>0</v>
      </c>
      <c r="AW97" s="84">
        <f>'4163c - SO 0 - OSTATNÍ A ...'!J34</f>
        <v>0</v>
      </c>
      <c r="AX97" s="84">
        <f>'4163c - SO 0 - OSTATNÍ A ...'!J35</f>
        <v>0</v>
      </c>
      <c r="AY97" s="84">
        <f>'4163c - SO 0 - OSTATNÍ A ...'!J36</f>
        <v>0</v>
      </c>
      <c r="AZ97" s="84">
        <f>'4163c - SO 0 - OSTATNÍ A ...'!F33</f>
        <v>0</v>
      </c>
      <c r="BA97" s="84">
        <f>'4163c - SO 0 - OSTATNÍ A ...'!F34</f>
        <v>0</v>
      </c>
      <c r="BB97" s="84">
        <f>'4163c - SO 0 - OSTATNÍ A ...'!F35</f>
        <v>0</v>
      </c>
      <c r="BC97" s="84">
        <f>'4163c - SO 0 - OSTATNÍ A ...'!F36</f>
        <v>0</v>
      </c>
      <c r="BD97" s="86">
        <f>'4163c - SO 0 - OSTATNÍ A ...'!F37</f>
        <v>0</v>
      </c>
      <c r="BT97" s="82" t="s">
        <v>86</v>
      </c>
      <c r="BV97" s="82" t="s">
        <v>80</v>
      </c>
      <c r="BW97" s="82" t="s">
        <v>94</v>
      </c>
      <c r="BX97" s="82" t="s">
        <v>4</v>
      </c>
      <c r="CL97" s="82" t="s">
        <v>1</v>
      </c>
      <c r="CM97" s="82" t="s">
        <v>88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4163a - SO 1 - VODOVOD'!C2" display="/" xr:uid="{00000000-0004-0000-0000-000000000000}"/>
    <hyperlink ref="A96" location="'4163b - SO 2 - KANALIZACE'!C2" display="/" xr:uid="{00000000-0004-0000-0000-000001000000}"/>
    <hyperlink ref="A97" location="'4163c - SO 0 - OSTATNÍ A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9"/>
  <sheetViews>
    <sheetView showGridLines="0" topLeftCell="A155" workbookViewId="0">
      <selection activeCell="I175" sqref="I17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95</v>
      </c>
      <c r="L4" s="18"/>
      <c r="M4" s="87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21" t="str">
        <f>'Rekapitulace stavby'!K6</f>
        <v>KAPLICE, ul Šumavská a okolní ulice - obnova vodovodu a kanalizace, Luční II a Okružní - 7. etapa</v>
      </c>
      <c r="F7" s="222"/>
      <c r="G7" s="222"/>
      <c r="H7" s="222"/>
      <c r="L7" s="18"/>
    </row>
    <row r="8" spans="2:46" s="1" customFormat="1" ht="12" customHeight="1">
      <c r="B8" s="31"/>
      <c r="D8" s="25" t="s">
        <v>96</v>
      </c>
      <c r="L8" s="31"/>
    </row>
    <row r="9" spans="2:46" s="1" customFormat="1" ht="16.5" customHeight="1">
      <c r="B9" s="31"/>
      <c r="E9" s="207" t="s">
        <v>97</v>
      </c>
      <c r="F9" s="220"/>
      <c r="G9" s="220"/>
      <c r="H9" s="22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5" t="s">
        <v>18</v>
      </c>
      <c r="F11" s="23" t="s">
        <v>1</v>
      </c>
      <c r="I11" s="25" t="s">
        <v>19</v>
      </c>
      <c r="J11" s="23" t="s">
        <v>98</v>
      </c>
      <c r="L11" s="31"/>
    </row>
    <row r="12" spans="2:46" s="1" customFormat="1" ht="12" customHeight="1">
      <c r="B12" s="31"/>
      <c r="D12" s="25" t="s">
        <v>21</v>
      </c>
      <c r="F12" s="23" t="s">
        <v>22</v>
      </c>
      <c r="I12" s="25" t="s">
        <v>23</v>
      </c>
      <c r="J12" s="51"/>
      <c r="L12" s="31"/>
    </row>
    <row r="13" spans="2:46" s="1" customFormat="1" ht="21.75" customHeight="1">
      <c r="B13" s="31"/>
      <c r="I13" s="22" t="s">
        <v>24</v>
      </c>
      <c r="J13" s="27" t="s">
        <v>25</v>
      </c>
      <c r="L13" s="31"/>
    </row>
    <row r="14" spans="2:46" s="1" customFormat="1" ht="12" customHeight="1">
      <c r="B14" s="31"/>
      <c r="D14" s="25" t="s">
        <v>26</v>
      </c>
      <c r="I14" s="25" t="s">
        <v>27</v>
      </c>
      <c r="J14" s="23" t="s">
        <v>28</v>
      </c>
      <c r="L14" s="31"/>
    </row>
    <row r="15" spans="2:46" s="1" customFormat="1" ht="18" customHeight="1">
      <c r="B15" s="31"/>
      <c r="E15" s="23" t="s">
        <v>29</v>
      </c>
      <c r="I15" s="25" t="s">
        <v>30</v>
      </c>
      <c r="J15" s="23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5" t="s">
        <v>31</v>
      </c>
      <c r="I17" s="25" t="s">
        <v>27</v>
      </c>
      <c r="J17" s="26"/>
      <c r="L17" s="31"/>
    </row>
    <row r="18" spans="2:12" s="1" customFormat="1" ht="18" customHeight="1">
      <c r="B18" s="31"/>
      <c r="E18" s="223"/>
      <c r="F18" s="187"/>
      <c r="G18" s="187"/>
      <c r="H18" s="187"/>
      <c r="I18" s="25" t="s">
        <v>30</v>
      </c>
      <c r="J18" s="26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5" t="s">
        <v>32</v>
      </c>
      <c r="I20" s="25" t="s">
        <v>27</v>
      </c>
      <c r="J20" s="23" t="s">
        <v>33</v>
      </c>
      <c r="L20" s="31"/>
    </row>
    <row r="21" spans="2:12" s="1" customFormat="1" ht="18" customHeight="1">
      <c r="B21" s="31"/>
      <c r="E21" s="23" t="s">
        <v>99</v>
      </c>
      <c r="I21" s="25" t="s">
        <v>30</v>
      </c>
      <c r="J21" s="23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5" t="s">
        <v>36</v>
      </c>
      <c r="I23" s="25" t="s">
        <v>27</v>
      </c>
      <c r="J23" s="23" t="str">
        <f>IF('Rekapitulace stavby'!AN19="","",'Rekapitulace stavby'!AN19)</f>
        <v/>
      </c>
      <c r="L23" s="31"/>
    </row>
    <row r="24" spans="2:12" s="1" customFormat="1" ht="18" customHeight="1">
      <c r="B24" s="31"/>
      <c r="E24" s="23" t="str">
        <f>IF('Rekapitulace stavby'!E20="","",'Rekapitulace stavby'!E20)</f>
        <v xml:space="preserve"> </v>
      </c>
      <c r="I24" s="25" t="s">
        <v>30</v>
      </c>
      <c r="J24" s="23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5" t="s">
        <v>37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5" t="s">
        <v>43</v>
      </c>
      <c r="F33" s="90">
        <f>ROUND((SUM(BE125:BE308)),  2)</f>
        <v>0</v>
      </c>
      <c r="I33" s="91">
        <v>0.21</v>
      </c>
      <c r="J33" s="90">
        <f>ROUND(((SUM(BE125:BE308))*I33),  2)</f>
        <v>0</v>
      </c>
      <c r="L33" s="31"/>
    </row>
    <row r="34" spans="2:12" s="1" customFormat="1" ht="14.45" customHeight="1">
      <c r="B34" s="31"/>
      <c r="E34" s="25" t="s">
        <v>44</v>
      </c>
      <c r="F34" s="90">
        <f>ROUND((SUM(BF125:BF308)),  2)</f>
        <v>0</v>
      </c>
      <c r="I34" s="91">
        <v>0.15</v>
      </c>
      <c r="J34" s="90">
        <f>ROUND(((SUM(BF125:BF308))*I34),  2)</f>
        <v>0</v>
      </c>
      <c r="L34" s="31"/>
    </row>
    <row r="35" spans="2:12" s="1" customFormat="1" ht="14.45" hidden="1" customHeight="1">
      <c r="B35" s="31"/>
      <c r="E35" s="25" t="s">
        <v>45</v>
      </c>
      <c r="F35" s="90">
        <f>ROUND((SUM(BG125:BG308)),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5" t="s">
        <v>46</v>
      </c>
      <c r="F36" s="90">
        <f>ROUND((SUM(BH125:BH308)),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5" t="s">
        <v>47</v>
      </c>
      <c r="F37" s="90">
        <f>ROUND((SUM(BI125:BI308)),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s="1" customFormat="1" ht="14.45" customHeight="1">
      <c r="B49" s="31"/>
      <c r="D49" s="40" t="s">
        <v>51</v>
      </c>
      <c r="E49" s="41"/>
      <c r="F49" s="41"/>
      <c r="G49" s="40" t="s">
        <v>52</v>
      </c>
      <c r="H49" s="41"/>
      <c r="I49" s="41"/>
      <c r="J49" s="41"/>
      <c r="K49" s="41"/>
      <c r="L49" s="31"/>
    </row>
    <row r="50" spans="2:12">
      <c r="B50" s="18"/>
      <c r="L50" s="18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 s="1" customFormat="1" ht="12.75">
      <c r="B60" s="31"/>
      <c r="D60" s="42" t="s">
        <v>53</v>
      </c>
      <c r="E60" s="33"/>
      <c r="F60" s="98" t="s">
        <v>54</v>
      </c>
      <c r="G60" s="42" t="s">
        <v>53</v>
      </c>
      <c r="H60" s="33"/>
      <c r="I60" s="33"/>
      <c r="J60" s="99" t="s">
        <v>54</v>
      </c>
      <c r="K60" s="33"/>
      <c r="L60" s="31"/>
    </row>
    <row r="61" spans="2:12">
      <c r="B61" s="18"/>
      <c r="L61" s="18"/>
    </row>
    <row r="62" spans="2:12">
      <c r="B62" s="18"/>
      <c r="L62" s="18"/>
    </row>
    <row r="63" spans="2:12">
      <c r="B63" s="18"/>
      <c r="L63" s="18"/>
    </row>
    <row r="64" spans="2:12" s="1" customFormat="1" ht="12.75">
      <c r="B64" s="31"/>
      <c r="D64" s="40" t="s">
        <v>55</v>
      </c>
      <c r="E64" s="41"/>
      <c r="F64" s="41"/>
      <c r="G64" s="40" t="s">
        <v>56</v>
      </c>
      <c r="H64" s="41"/>
      <c r="I64" s="41"/>
      <c r="J64" s="41"/>
      <c r="K64" s="41"/>
      <c r="L64" s="31"/>
    </row>
    <row r="65" spans="2:12">
      <c r="B65" s="18"/>
      <c r="L65" s="18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 s="1" customFormat="1" ht="12.75">
      <c r="B75" s="31"/>
      <c r="D75" s="42" t="s">
        <v>53</v>
      </c>
      <c r="E75" s="33"/>
      <c r="F75" s="98" t="s">
        <v>54</v>
      </c>
      <c r="G75" s="42" t="s">
        <v>53</v>
      </c>
      <c r="H75" s="33"/>
      <c r="I75" s="33"/>
      <c r="J75" s="99" t="s">
        <v>54</v>
      </c>
      <c r="K75" s="33"/>
      <c r="L75" s="31"/>
    </row>
    <row r="76" spans="2:12" s="1" customFormat="1" ht="14.45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1"/>
    </row>
    <row r="80" spans="2:12" s="1" customFormat="1" ht="6.95" customHeight="1"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31"/>
    </row>
    <row r="81" spans="2:47" s="1" customFormat="1" ht="24.95" customHeight="1">
      <c r="B81" s="31"/>
      <c r="C81" s="19" t="s">
        <v>100</v>
      </c>
      <c r="L81" s="31"/>
    </row>
    <row r="82" spans="2:47" s="1" customFormat="1" ht="6.95" customHeight="1">
      <c r="B82" s="31"/>
      <c r="L82" s="31"/>
    </row>
    <row r="83" spans="2:47" s="1" customFormat="1" ht="12" customHeight="1">
      <c r="B83" s="31"/>
      <c r="C83" s="25" t="s">
        <v>16</v>
      </c>
      <c r="L83" s="31"/>
    </row>
    <row r="84" spans="2:47" s="1" customFormat="1" ht="26.25" customHeight="1">
      <c r="B84" s="31"/>
      <c r="E84" s="221" t="str">
        <f>E7</f>
        <v>KAPLICE, ul Šumavská a okolní ulice - obnova vodovodu a kanalizace, Luční II a Okružní - 7. etapa</v>
      </c>
      <c r="F84" s="222"/>
      <c r="G84" s="222"/>
      <c r="H84" s="222"/>
      <c r="L84" s="31"/>
    </row>
    <row r="85" spans="2:47" s="1" customFormat="1" ht="12" customHeight="1">
      <c r="B85" s="31"/>
      <c r="C85" s="25" t="s">
        <v>96</v>
      </c>
      <c r="L85" s="31"/>
    </row>
    <row r="86" spans="2:47" s="1" customFormat="1" ht="16.5" customHeight="1">
      <c r="B86" s="31"/>
      <c r="E86" s="207" t="str">
        <f>E9</f>
        <v>4163a - SO 1 - VODOVOD</v>
      </c>
      <c r="F86" s="220"/>
      <c r="G86" s="220"/>
      <c r="H86" s="220"/>
      <c r="L86" s="31"/>
    </row>
    <row r="87" spans="2:47" s="1" customFormat="1" ht="6.95" customHeight="1">
      <c r="B87" s="31"/>
      <c r="L87" s="31"/>
    </row>
    <row r="88" spans="2:47" s="1" customFormat="1" ht="12" customHeight="1">
      <c r="B88" s="31"/>
      <c r="C88" s="25" t="s">
        <v>21</v>
      </c>
      <c r="F88" s="23" t="str">
        <f>F12</f>
        <v xml:space="preserve"> </v>
      </c>
      <c r="I88" s="25" t="s">
        <v>23</v>
      </c>
      <c r="J88" s="51" t="str">
        <f>IF(J12="","",J12)</f>
        <v/>
      </c>
      <c r="L88" s="31"/>
    </row>
    <row r="89" spans="2:47" s="1" customFormat="1" ht="6.95" customHeight="1">
      <c r="B89" s="31"/>
      <c r="L89" s="31"/>
    </row>
    <row r="90" spans="2:47" s="1" customFormat="1" ht="40.15" customHeight="1">
      <c r="B90" s="31"/>
      <c r="C90" s="25" t="s">
        <v>26</v>
      </c>
      <c r="F90" s="23" t="str">
        <f>E15</f>
        <v>Město Kaplice, Náměstí 70, 382 41 Kaplice</v>
      </c>
      <c r="I90" s="25" t="s">
        <v>32</v>
      </c>
      <c r="J90" s="29" t="str">
        <f>E21</f>
        <v>Jiří Sváček, Chvalšinská 108, Český krumlov 381 01</v>
      </c>
      <c r="L90" s="31"/>
    </row>
    <row r="91" spans="2:47" s="1" customFormat="1" ht="15.2" customHeight="1">
      <c r="B91" s="31"/>
      <c r="C91" s="25" t="s">
        <v>31</v>
      </c>
      <c r="F91" s="23" t="str">
        <f>IF(E18="","",E18)</f>
        <v/>
      </c>
      <c r="I91" s="25" t="s">
        <v>36</v>
      </c>
      <c r="J91" s="29" t="str">
        <f>E24</f>
        <v xml:space="preserve"> </v>
      </c>
      <c r="L91" s="31"/>
    </row>
    <row r="92" spans="2:47" s="1" customFormat="1" ht="10.35" customHeight="1">
      <c r="B92" s="31"/>
      <c r="L92" s="31"/>
    </row>
    <row r="93" spans="2:47" s="1" customFormat="1" ht="29.25" customHeight="1">
      <c r="B93" s="31"/>
      <c r="C93" s="100" t="s">
        <v>101</v>
      </c>
      <c r="D93" s="92"/>
      <c r="E93" s="92"/>
      <c r="F93" s="92"/>
      <c r="G93" s="92"/>
      <c r="H93" s="92"/>
      <c r="I93" s="92"/>
      <c r="J93" s="101" t="s">
        <v>102</v>
      </c>
      <c r="K93" s="92"/>
      <c r="L93" s="31"/>
    </row>
    <row r="94" spans="2:47" s="1" customFormat="1" ht="10.35" customHeight="1">
      <c r="B94" s="31"/>
      <c r="L94" s="31"/>
    </row>
    <row r="95" spans="2:47" s="1" customFormat="1" ht="22.9" customHeight="1">
      <c r="B95" s="31"/>
      <c r="C95" s="102" t="s">
        <v>103</v>
      </c>
      <c r="J95" s="65">
        <f>J125</f>
        <v>0</v>
      </c>
      <c r="L95" s="31"/>
      <c r="AU95" s="15" t="s">
        <v>104</v>
      </c>
    </row>
    <row r="96" spans="2:47" s="8" customFormat="1" ht="24.95" customHeight="1">
      <c r="B96" s="103"/>
      <c r="D96" s="104" t="s">
        <v>105</v>
      </c>
      <c r="E96" s="105"/>
      <c r="F96" s="105"/>
      <c r="G96" s="105"/>
      <c r="H96" s="105"/>
      <c r="I96" s="105"/>
      <c r="J96" s="106">
        <f>J126</f>
        <v>0</v>
      </c>
      <c r="L96" s="103"/>
    </row>
    <row r="97" spans="2:12" s="9" customFormat="1" ht="19.899999999999999" customHeight="1">
      <c r="B97" s="107"/>
      <c r="D97" s="108" t="s">
        <v>106</v>
      </c>
      <c r="E97" s="109"/>
      <c r="F97" s="109"/>
      <c r="G97" s="109"/>
      <c r="H97" s="109"/>
      <c r="I97" s="109"/>
      <c r="J97" s="110">
        <f>J127</f>
        <v>0</v>
      </c>
      <c r="L97" s="107"/>
    </row>
    <row r="98" spans="2:12" s="9" customFormat="1" ht="19.899999999999999" customHeight="1">
      <c r="B98" s="107"/>
      <c r="D98" s="108" t="s">
        <v>107</v>
      </c>
      <c r="E98" s="109"/>
      <c r="F98" s="109"/>
      <c r="G98" s="109"/>
      <c r="H98" s="109"/>
      <c r="I98" s="109"/>
      <c r="J98" s="110">
        <f>J186</f>
        <v>0</v>
      </c>
      <c r="L98" s="107"/>
    </row>
    <row r="99" spans="2:12" s="9" customFormat="1" ht="19.899999999999999" customHeight="1">
      <c r="B99" s="107"/>
      <c r="D99" s="108" t="s">
        <v>108</v>
      </c>
      <c r="E99" s="109"/>
      <c r="F99" s="109"/>
      <c r="G99" s="109"/>
      <c r="H99" s="109"/>
      <c r="I99" s="109"/>
      <c r="J99" s="110">
        <f>J190</f>
        <v>0</v>
      </c>
      <c r="L99" s="107"/>
    </row>
    <row r="100" spans="2:12" s="9" customFormat="1" ht="19.899999999999999" customHeight="1">
      <c r="B100" s="107"/>
      <c r="D100" s="108" t="s">
        <v>109</v>
      </c>
      <c r="E100" s="109"/>
      <c r="F100" s="109"/>
      <c r="G100" s="109"/>
      <c r="H100" s="109"/>
      <c r="I100" s="109"/>
      <c r="J100" s="110">
        <f>J200</f>
        <v>0</v>
      </c>
      <c r="L100" s="107"/>
    </row>
    <row r="101" spans="2:12" s="9" customFormat="1" ht="19.899999999999999" customHeight="1">
      <c r="B101" s="107"/>
      <c r="D101" s="108" t="s">
        <v>110</v>
      </c>
      <c r="E101" s="109"/>
      <c r="F101" s="109"/>
      <c r="G101" s="109"/>
      <c r="H101" s="109"/>
      <c r="I101" s="109"/>
      <c r="J101" s="110">
        <f>J210</f>
        <v>0</v>
      </c>
      <c r="L101" s="107"/>
    </row>
    <row r="102" spans="2:12" s="9" customFormat="1" ht="19.899999999999999" customHeight="1">
      <c r="B102" s="107"/>
      <c r="D102" s="108" t="s">
        <v>111</v>
      </c>
      <c r="E102" s="109"/>
      <c r="F102" s="109"/>
      <c r="G102" s="109"/>
      <c r="H102" s="109"/>
      <c r="I102" s="109"/>
      <c r="J102" s="110">
        <f>J213</f>
        <v>0</v>
      </c>
      <c r="L102" s="107"/>
    </row>
    <row r="103" spans="2:12" s="9" customFormat="1" ht="19.899999999999999" customHeight="1">
      <c r="B103" s="107"/>
      <c r="D103" s="108" t="s">
        <v>112</v>
      </c>
      <c r="E103" s="109"/>
      <c r="F103" s="109"/>
      <c r="G103" s="109"/>
      <c r="H103" s="109"/>
      <c r="I103" s="109"/>
      <c r="J103" s="110">
        <f>J292</f>
        <v>0</v>
      </c>
      <c r="L103" s="107"/>
    </row>
    <row r="104" spans="2:12" s="9" customFormat="1" ht="19.899999999999999" customHeight="1">
      <c r="B104" s="107"/>
      <c r="D104" s="108" t="s">
        <v>113</v>
      </c>
      <c r="E104" s="109"/>
      <c r="F104" s="109"/>
      <c r="G104" s="109"/>
      <c r="H104" s="109"/>
      <c r="I104" s="109"/>
      <c r="J104" s="110">
        <f>J298</f>
        <v>0</v>
      </c>
      <c r="L104" s="107"/>
    </row>
    <row r="105" spans="2:12" s="9" customFormat="1" ht="19.899999999999999" customHeight="1">
      <c r="B105" s="107"/>
      <c r="D105" s="108" t="s">
        <v>114</v>
      </c>
      <c r="E105" s="109"/>
      <c r="F105" s="109"/>
      <c r="G105" s="109"/>
      <c r="H105" s="109"/>
      <c r="I105" s="109"/>
      <c r="J105" s="110">
        <f>J306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19" t="s">
        <v>115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5" t="s">
        <v>16</v>
      </c>
      <c r="L114" s="31"/>
    </row>
    <row r="115" spans="2:65" s="1" customFormat="1" ht="26.25" customHeight="1">
      <c r="B115" s="31"/>
      <c r="E115" s="221" t="str">
        <f>E7</f>
        <v>KAPLICE, ul Šumavská a okolní ulice - obnova vodovodu a kanalizace, Luční II a Okružní - 7. etapa</v>
      </c>
      <c r="F115" s="222"/>
      <c r="G115" s="222"/>
      <c r="H115" s="222"/>
      <c r="L115" s="31"/>
    </row>
    <row r="116" spans="2:65" s="1" customFormat="1" ht="12" customHeight="1">
      <c r="B116" s="31"/>
      <c r="C116" s="25" t="s">
        <v>96</v>
      </c>
      <c r="L116" s="31"/>
    </row>
    <row r="117" spans="2:65" s="1" customFormat="1" ht="16.5" customHeight="1">
      <c r="B117" s="31"/>
      <c r="E117" s="207" t="str">
        <f>E9</f>
        <v>4163a - SO 1 - VODOVOD</v>
      </c>
      <c r="F117" s="220"/>
      <c r="G117" s="220"/>
      <c r="H117" s="220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5" t="s">
        <v>21</v>
      </c>
      <c r="F119" s="23" t="str">
        <f>F12</f>
        <v xml:space="preserve"> </v>
      </c>
      <c r="I119" s="25" t="s">
        <v>23</v>
      </c>
      <c r="J119" s="51" t="str">
        <f>IF(J12="","",J12)</f>
        <v/>
      </c>
      <c r="L119" s="31"/>
    </row>
    <row r="120" spans="2:65" s="1" customFormat="1" ht="6.95" customHeight="1">
      <c r="B120" s="31"/>
      <c r="L120" s="31"/>
    </row>
    <row r="121" spans="2:65" s="1" customFormat="1" ht="40.15" customHeight="1">
      <c r="B121" s="31"/>
      <c r="C121" s="25" t="s">
        <v>26</v>
      </c>
      <c r="F121" s="23" t="str">
        <f>E15</f>
        <v>Město Kaplice, Náměstí 70, 382 41 Kaplice</v>
      </c>
      <c r="I121" s="25" t="s">
        <v>32</v>
      </c>
      <c r="J121" s="29" t="str">
        <f>E21</f>
        <v>Jiří Sváček, Chvalšinská 108, Český krumlov 381 01</v>
      </c>
      <c r="L121" s="31"/>
    </row>
    <row r="122" spans="2:65" s="1" customFormat="1" ht="15.2" customHeight="1">
      <c r="B122" s="31"/>
      <c r="C122" s="25" t="s">
        <v>31</v>
      </c>
      <c r="F122" s="23" t="str">
        <f>IF(E18="","",E18)</f>
        <v/>
      </c>
      <c r="I122" s="25" t="s">
        <v>36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116</v>
      </c>
      <c r="D124" s="113" t="s">
        <v>63</v>
      </c>
      <c r="E124" s="113" t="s">
        <v>59</v>
      </c>
      <c r="F124" s="113" t="s">
        <v>60</v>
      </c>
      <c r="G124" s="113" t="s">
        <v>117</v>
      </c>
      <c r="H124" s="113" t="s">
        <v>118</v>
      </c>
      <c r="I124" s="113" t="s">
        <v>119</v>
      </c>
      <c r="J124" s="114" t="s">
        <v>102</v>
      </c>
      <c r="K124" s="115" t="s">
        <v>120</v>
      </c>
      <c r="L124" s="111"/>
      <c r="M124" s="58" t="s">
        <v>1</v>
      </c>
      <c r="N124" s="59" t="s">
        <v>42</v>
      </c>
      <c r="O124" s="59" t="s">
        <v>121</v>
      </c>
      <c r="P124" s="59" t="s">
        <v>122</v>
      </c>
      <c r="Q124" s="59" t="s">
        <v>123</v>
      </c>
      <c r="R124" s="59" t="s">
        <v>124</v>
      </c>
      <c r="S124" s="59" t="s">
        <v>125</v>
      </c>
      <c r="T124" s="60" t="s">
        <v>126</v>
      </c>
    </row>
    <row r="125" spans="2:65" s="1" customFormat="1" ht="22.9" customHeight="1">
      <c r="B125" s="31"/>
      <c r="C125" s="63" t="s">
        <v>127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375.71287459999996</v>
      </c>
      <c r="S125" s="52"/>
      <c r="T125" s="118">
        <f>T126</f>
        <v>32.084800000000001</v>
      </c>
      <c r="AT125" s="15" t="s">
        <v>77</v>
      </c>
      <c r="AU125" s="15" t="s">
        <v>104</v>
      </c>
      <c r="BK125" s="119">
        <f>BK126</f>
        <v>0</v>
      </c>
    </row>
    <row r="126" spans="2:65" s="11" customFormat="1" ht="25.9" customHeight="1">
      <c r="B126" s="120"/>
      <c r="D126" s="121" t="s">
        <v>77</v>
      </c>
      <c r="E126" s="122" t="s">
        <v>128</v>
      </c>
      <c r="F126" s="122" t="s">
        <v>129</v>
      </c>
      <c r="I126" s="123"/>
      <c r="J126" s="124">
        <f>BK126</f>
        <v>0</v>
      </c>
      <c r="L126" s="120"/>
      <c r="M126" s="125"/>
      <c r="P126" s="126">
        <f>P127+P186+P190+P200+P210+P213+P292+P298+P306</f>
        <v>0</v>
      </c>
      <c r="R126" s="126">
        <f>R127+R186+R190+R200+R210+R213+R292+R298+R306</f>
        <v>375.71287459999996</v>
      </c>
      <c r="T126" s="127">
        <f>T127+T186+T190+T200+T210+T213+T292+T298+T306</f>
        <v>32.084800000000001</v>
      </c>
      <c r="AR126" s="121" t="s">
        <v>86</v>
      </c>
      <c r="AT126" s="128" t="s">
        <v>77</v>
      </c>
      <c r="AU126" s="128" t="s">
        <v>78</v>
      </c>
      <c r="AY126" s="121" t="s">
        <v>130</v>
      </c>
      <c r="BK126" s="129">
        <f>BK127+BK186+BK190+BK200+BK210+BK213+BK292+BK298+BK306</f>
        <v>0</v>
      </c>
    </row>
    <row r="127" spans="2:65" s="11" customFormat="1" ht="22.9" customHeight="1">
      <c r="B127" s="120"/>
      <c r="D127" s="121" t="s">
        <v>77</v>
      </c>
      <c r="E127" s="130" t="s">
        <v>86</v>
      </c>
      <c r="F127" s="130" t="s">
        <v>131</v>
      </c>
      <c r="I127" s="123"/>
      <c r="J127" s="131">
        <f>BK127</f>
        <v>0</v>
      </c>
      <c r="L127" s="120"/>
      <c r="M127" s="125"/>
      <c r="P127" s="126">
        <f>SUM(P128:P185)</f>
        <v>0</v>
      </c>
      <c r="R127" s="126">
        <f>SUM(R128:R185)</f>
        <v>356.769972</v>
      </c>
      <c r="T127" s="127">
        <f>SUM(T128:T185)</f>
        <v>29.567999999999998</v>
      </c>
      <c r="AR127" s="121" t="s">
        <v>86</v>
      </c>
      <c r="AT127" s="128" t="s">
        <v>77</v>
      </c>
      <c r="AU127" s="128" t="s">
        <v>86</v>
      </c>
      <c r="AY127" s="121" t="s">
        <v>130</v>
      </c>
      <c r="BK127" s="129">
        <f>SUM(BK128:BK185)</f>
        <v>0</v>
      </c>
    </row>
    <row r="128" spans="2:65" s="1" customFormat="1" ht="24.2" customHeight="1">
      <c r="B128" s="132"/>
      <c r="C128" s="133" t="s">
        <v>86</v>
      </c>
      <c r="D128" s="133" t="s">
        <v>132</v>
      </c>
      <c r="E128" s="134" t="s">
        <v>133</v>
      </c>
      <c r="F128" s="135" t="s">
        <v>134</v>
      </c>
      <c r="G128" s="136" t="s">
        <v>135</v>
      </c>
      <c r="H128" s="137">
        <v>44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0.57999999999999996</v>
      </c>
      <c r="T128" s="144">
        <f>S128*H128</f>
        <v>25.52</v>
      </c>
      <c r="AR128" s="145" t="s">
        <v>136</v>
      </c>
      <c r="AT128" s="145" t="s">
        <v>132</v>
      </c>
      <c r="AU128" s="145" t="s">
        <v>88</v>
      </c>
      <c r="AY128" s="15" t="s">
        <v>130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5" t="s">
        <v>86</v>
      </c>
      <c r="BK128" s="146">
        <f>ROUND(I128*H128,2)</f>
        <v>0</v>
      </c>
      <c r="BL128" s="15" t="s">
        <v>136</v>
      </c>
      <c r="BM128" s="145" t="s">
        <v>137</v>
      </c>
    </row>
    <row r="129" spans="2:65" s="1" customFormat="1" ht="29.25">
      <c r="B129" s="31"/>
      <c r="D129" s="147" t="s">
        <v>138</v>
      </c>
      <c r="F129" s="148" t="s">
        <v>139</v>
      </c>
      <c r="I129" s="149"/>
      <c r="L129" s="31"/>
      <c r="M129" s="150"/>
      <c r="T129" s="55"/>
      <c r="AT129" s="15" t="s">
        <v>138</v>
      </c>
      <c r="AU129" s="15" t="s">
        <v>88</v>
      </c>
    </row>
    <row r="130" spans="2:65" s="1" customFormat="1" ht="21.75" customHeight="1">
      <c r="B130" s="132"/>
      <c r="C130" s="133" t="s">
        <v>88</v>
      </c>
      <c r="D130" s="133" t="s">
        <v>132</v>
      </c>
      <c r="E130" s="134" t="s">
        <v>140</v>
      </c>
      <c r="F130" s="135" t="s">
        <v>141</v>
      </c>
      <c r="G130" s="136" t="s">
        <v>135</v>
      </c>
      <c r="H130" s="137">
        <v>44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43</v>
      </c>
      <c r="P130" s="143">
        <f>O130*H130</f>
        <v>0</v>
      </c>
      <c r="Q130" s="143">
        <v>3.0000000000000001E-5</v>
      </c>
      <c r="R130" s="143">
        <f>Q130*H130</f>
        <v>1.32E-3</v>
      </c>
      <c r="S130" s="143">
        <v>9.1999999999999998E-2</v>
      </c>
      <c r="T130" s="144">
        <f>S130*H130</f>
        <v>4.048</v>
      </c>
      <c r="AR130" s="145" t="s">
        <v>136</v>
      </c>
      <c r="AT130" s="145" t="s">
        <v>132</v>
      </c>
      <c r="AU130" s="145" t="s">
        <v>88</v>
      </c>
      <c r="AY130" s="15" t="s">
        <v>130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5" t="s">
        <v>86</v>
      </c>
      <c r="BK130" s="146">
        <f>ROUND(I130*H130,2)</f>
        <v>0</v>
      </c>
      <c r="BL130" s="15" t="s">
        <v>136</v>
      </c>
      <c r="BM130" s="145" t="s">
        <v>142</v>
      </c>
    </row>
    <row r="131" spans="2:65" s="1" customFormat="1" ht="16.5" customHeight="1">
      <c r="B131" s="132"/>
      <c r="C131" s="133" t="s">
        <v>143</v>
      </c>
      <c r="D131" s="133" t="s">
        <v>132</v>
      </c>
      <c r="E131" s="134" t="s">
        <v>144</v>
      </c>
      <c r="F131" s="135" t="s">
        <v>145</v>
      </c>
      <c r="G131" s="136" t="s">
        <v>146</v>
      </c>
      <c r="H131" s="137">
        <v>67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43</v>
      </c>
      <c r="P131" s="143">
        <f>O131*H131</f>
        <v>0</v>
      </c>
      <c r="Q131" s="143">
        <v>3.6900000000000002E-2</v>
      </c>
      <c r="R131" s="143">
        <f>Q131*H131</f>
        <v>2.4723000000000002</v>
      </c>
      <c r="S131" s="143">
        <v>0</v>
      </c>
      <c r="T131" s="144">
        <f>S131*H131</f>
        <v>0</v>
      </c>
      <c r="AR131" s="145" t="s">
        <v>136</v>
      </c>
      <c r="AT131" s="145" t="s">
        <v>132</v>
      </c>
      <c r="AU131" s="145" t="s">
        <v>88</v>
      </c>
      <c r="AY131" s="15" t="s">
        <v>130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5" t="s">
        <v>86</v>
      </c>
      <c r="BK131" s="146">
        <f>ROUND(I131*H131,2)</f>
        <v>0</v>
      </c>
      <c r="BL131" s="15" t="s">
        <v>136</v>
      </c>
      <c r="BM131" s="145" t="s">
        <v>147</v>
      </c>
    </row>
    <row r="132" spans="2:65" s="1" customFormat="1" ht="29.25">
      <c r="B132" s="31"/>
      <c r="D132" s="147" t="s">
        <v>138</v>
      </c>
      <c r="F132" s="148" t="s">
        <v>148</v>
      </c>
      <c r="I132" s="149"/>
      <c r="L132" s="31"/>
      <c r="M132" s="150"/>
      <c r="T132" s="55"/>
      <c r="AT132" s="15" t="s">
        <v>138</v>
      </c>
      <c r="AU132" s="15" t="s">
        <v>88</v>
      </c>
    </row>
    <row r="133" spans="2:65" s="1" customFormat="1" ht="37.9" customHeight="1">
      <c r="B133" s="132"/>
      <c r="C133" s="133" t="s">
        <v>136</v>
      </c>
      <c r="D133" s="133" t="s">
        <v>132</v>
      </c>
      <c r="E133" s="134" t="s">
        <v>149</v>
      </c>
      <c r="F133" s="135" t="s">
        <v>150</v>
      </c>
      <c r="G133" s="136" t="s">
        <v>151</v>
      </c>
      <c r="H133" s="137">
        <v>43.392000000000003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43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136</v>
      </c>
      <c r="AT133" s="145" t="s">
        <v>132</v>
      </c>
      <c r="AU133" s="145" t="s">
        <v>88</v>
      </c>
      <c r="AY133" s="15" t="s">
        <v>130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5" t="s">
        <v>86</v>
      </c>
      <c r="BK133" s="146">
        <f>ROUND(I133*H133,2)</f>
        <v>0</v>
      </c>
      <c r="BL133" s="15" t="s">
        <v>136</v>
      </c>
      <c r="BM133" s="145" t="s">
        <v>152</v>
      </c>
    </row>
    <row r="134" spans="2:65" s="1" customFormat="1" ht="39">
      <c r="B134" s="31"/>
      <c r="D134" s="147" t="s">
        <v>138</v>
      </c>
      <c r="F134" s="148" t="s">
        <v>153</v>
      </c>
      <c r="I134" s="149"/>
      <c r="L134" s="31"/>
      <c r="M134" s="150"/>
      <c r="T134" s="55"/>
      <c r="AT134" s="15" t="s">
        <v>138</v>
      </c>
      <c r="AU134" s="15" t="s">
        <v>88</v>
      </c>
    </row>
    <row r="135" spans="2:65" s="12" customFormat="1">
      <c r="B135" s="151"/>
      <c r="D135" s="147" t="s">
        <v>154</v>
      </c>
      <c r="E135" s="152" t="s">
        <v>1</v>
      </c>
      <c r="F135" s="153" t="s">
        <v>155</v>
      </c>
      <c r="H135" s="154">
        <v>43.392000000000003</v>
      </c>
      <c r="I135" s="155"/>
      <c r="L135" s="151"/>
      <c r="M135" s="156"/>
      <c r="T135" s="157"/>
      <c r="AT135" s="152" t="s">
        <v>154</v>
      </c>
      <c r="AU135" s="152" t="s">
        <v>88</v>
      </c>
      <c r="AV135" s="12" t="s">
        <v>88</v>
      </c>
      <c r="AW135" s="12" t="s">
        <v>35</v>
      </c>
      <c r="AX135" s="12" t="s">
        <v>86</v>
      </c>
      <c r="AY135" s="152" t="s">
        <v>130</v>
      </c>
    </row>
    <row r="136" spans="2:65" s="1" customFormat="1" ht="37.9" customHeight="1">
      <c r="B136" s="132"/>
      <c r="C136" s="133" t="s">
        <v>156</v>
      </c>
      <c r="D136" s="133" t="s">
        <v>132</v>
      </c>
      <c r="E136" s="134" t="s">
        <v>157</v>
      </c>
      <c r="F136" s="135" t="s">
        <v>158</v>
      </c>
      <c r="G136" s="136" t="s">
        <v>151</v>
      </c>
      <c r="H136" s="137">
        <v>7.1840000000000002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136</v>
      </c>
      <c r="AT136" s="145" t="s">
        <v>132</v>
      </c>
      <c r="AU136" s="145" t="s">
        <v>88</v>
      </c>
      <c r="AY136" s="15" t="s">
        <v>130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5" t="s">
        <v>86</v>
      </c>
      <c r="BK136" s="146">
        <f>ROUND(I136*H136,2)</f>
        <v>0</v>
      </c>
      <c r="BL136" s="15" t="s">
        <v>136</v>
      </c>
      <c r="BM136" s="145" t="s">
        <v>159</v>
      </c>
    </row>
    <row r="137" spans="2:65" s="1" customFormat="1" ht="39">
      <c r="B137" s="31"/>
      <c r="D137" s="147" t="s">
        <v>138</v>
      </c>
      <c r="F137" s="148" t="s">
        <v>160</v>
      </c>
      <c r="I137" s="149"/>
      <c r="L137" s="31"/>
      <c r="M137" s="150"/>
      <c r="T137" s="55"/>
      <c r="AT137" s="15" t="s">
        <v>138</v>
      </c>
      <c r="AU137" s="15" t="s">
        <v>88</v>
      </c>
    </row>
    <row r="138" spans="2:65" s="12" customFormat="1">
      <c r="B138" s="151"/>
      <c r="D138" s="147" t="s">
        <v>154</v>
      </c>
      <c r="E138" s="152" t="s">
        <v>1</v>
      </c>
      <c r="F138" s="153" t="s">
        <v>161</v>
      </c>
      <c r="H138" s="154">
        <v>7.1840000000000002</v>
      </c>
      <c r="I138" s="155"/>
      <c r="L138" s="151"/>
      <c r="M138" s="156"/>
      <c r="T138" s="157"/>
      <c r="AT138" s="152" t="s">
        <v>154</v>
      </c>
      <c r="AU138" s="152" t="s">
        <v>88</v>
      </c>
      <c r="AV138" s="12" t="s">
        <v>88</v>
      </c>
      <c r="AW138" s="12" t="s">
        <v>35</v>
      </c>
      <c r="AX138" s="12" t="s">
        <v>86</v>
      </c>
      <c r="AY138" s="152" t="s">
        <v>130</v>
      </c>
    </row>
    <row r="139" spans="2:65" s="1" customFormat="1" ht="33" customHeight="1">
      <c r="B139" s="132"/>
      <c r="C139" s="133" t="s">
        <v>162</v>
      </c>
      <c r="D139" s="133" t="s">
        <v>132</v>
      </c>
      <c r="E139" s="134" t="s">
        <v>163</v>
      </c>
      <c r="F139" s="135" t="s">
        <v>164</v>
      </c>
      <c r="G139" s="136" t="s">
        <v>151</v>
      </c>
      <c r="H139" s="137">
        <v>458.94</v>
      </c>
      <c r="I139" s="138"/>
      <c r="J139" s="139">
        <f>ROUND(I139*H139,2)</f>
        <v>0</v>
      </c>
      <c r="K139" s="140"/>
      <c r="L139" s="31"/>
      <c r="M139" s="141" t="s">
        <v>1</v>
      </c>
      <c r="N139" s="142" t="s">
        <v>43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136</v>
      </c>
      <c r="AT139" s="145" t="s">
        <v>132</v>
      </c>
      <c r="AU139" s="145" t="s">
        <v>88</v>
      </c>
      <c r="AY139" s="15" t="s">
        <v>130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5" t="s">
        <v>86</v>
      </c>
      <c r="BK139" s="146">
        <f>ROUND(I139*H139,2)</f>
        <v>0</v>
      </c>
      <c r="BL139" s="15" t="s">
        <v>136</v>
      </c>
      <c r="BM139" s="145" t="s">
        <v>165</v>
      </c>
    </row>
    <row r="140" spans="2:65" s="12" customFormat="1">
      <c r="B140" s="151"/>
      <c r="D140" s="147" t="s">
        <v>154</v>
      </c>
      <c r="E140" s="152" t="s">
        <v>1</v>
      </c>
      <c r="F140" s="153" t="s">
        <v>166</v>
      </c>
      <c r="H140" s="154">
        <v>502.33</v>
      </c>
      <c r="I140" s="155"/>
      <c r="L140" s="151"/>
      <c r="M140" s="156"/>
      <c r="T140" s="157"/>
      <c r="AT140" s="152" t="s">
        <v>154</v>
      </c>
      <c r="AU140" s="152" t="s">
        <v>88</v>
      </c>
      <c r="AV140" s="12" t="s">
        <v>88</v>
      </c>
      <c r="AW140" s="12" t="s">
        <v>35</v>
      </c>
      <c r="AX140" s="12" t="s">
        <v>78</v>
      </c>
      <c r="AY140" s="152" t="s">
        <v>130</v>
      </c>
    </row>
    <row r="141" spans="2:65" s="12" customFormat="1">
      <c r="B141" s="151"/>
      <c r="D141" s="147" t="s">
        <v>154</v>
      </c>
      <c r="E141" s="152" t="s">
        <v>1</v>
      </c>
      <c r="F141" s="153" t="s">
        <v>167</v>
      </c>
      <c r="H141" s="154">
        <v>-43.39</v>
      </c>
      <c r="I141" s="155"/>
      <c r="L141" s="151"/>
      <c r="M141" s="156"/>
      <c r="T141" s="157"/>
      <c r="AT141" s="152" t="s">
        <v>154</v>
      </c>
      <c r="AU141" s="152" t="s">
        <v>88</v>
      </c>
      <c r="AV141" s="12" t="s">
        <v>88</v>
      </c>
      <c r="AW141" s="12" t="s">
        <v>35</v>
      </c>
      <c r="AX141" s="12" t="s">
        <v>78</v>
      </c>
      <c r="AY141" s="152" t="s">
        <v>130</v>
      </c>
    </row>
    <row r="142" spans="2:65" s="13" customFormat="1">
      <c r="B142" s="158"/>
      <c r="D142" s="147" t="s">
        <v>154</v>
      </c>
      <c r="E142" s="159" t="s">
        <v>1</v>
      </c>
      <c r="F142" s="160" t="s">
        <v>168</v>
      </c>
      <c r="H142" s="161">
        <v>458.94</v>
      </c>
      <c r="I142" s="162"/>
      <c r="L142" s="158"/>
      <c r="M142" s="163"/>
      <c r="T142" s="164"/>
      <c r="AT142" s="159" t="s">
        <v>154</v>
      </c>
      <c r="AU142" s="159" t="s">
        <v>88</v>
      </c>
      <c r="AV142" s="13" t="s">
        <v>136</v>
      </c>
      <c r="AW142" s="13" t="s">
        <v>35</v>
      </c>
      <c r="AX142" s="13" t="s">
        <v>86</v>
      </c>
      <c r="AY142" s="159" t="s">
        <v>130</v>
      </c>
    </row>
    <row r="143" spans="2:65" s="1" customFormat="1" ht="37.9" customHeight="1">
      <c r="B143" s="132"/>
      <c r="C143" s="133" t="s">
        <v>169</v>
      </c>
      <c r="D143" s="133" t="s">
        <v>132</v>
      </c>
      <c r="E143" s="134" t="s">
        <v>170</v>
      </c>
      <c r="F143" s="135" t="s">
        <v>171</v>
      </c>
      <c r="G143" s="136" t="s">
        <v>151</v>
      </c>
      <c r="H143" s="137">
        <v>10.848000000000001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43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AR143" s="145" t="s">
        <v>136</v>
      </c>
      <c r="AT143" s="145" t="s">
        <v>132</v>
      </c>
      <c r="AU143" s="145" t="s">
        <v>88</v>
      </c>
      <c r="AY143" s="15" t="s">
        <v>130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5" t="s">
        <v>86</v>
      </c>
      <c r="BK143" s="146">
        <f>ROUND(I143*H143,2)</f>
        <v>0</v>
      </c>
      <c r="BL143" s="15" t="s">
        <v>136</v>
      </c>
      <c r="BM143" s="145" t="s">
        <v>172</v>
      </c>
    </row>
    <row r="144" spans="2:65" s="1" customFormat="1" ht="39">
      <c r="B144" s="31"/>
      <c r="D144" s="147" t="s">
        <v>138</v>
      </c>
      <c r="F144" s="148" t="s">
        <v>160</v>
      </c>
      <c r="I144" s="149"/>
      <c r="L144" s="31"/>
      <c r="M144" s="150"/>
      <c r="T144" s="55"/>
      <c r="AT144" s="15" t="s">
        <v>138</v>
      </c>
      <c r="AU144" s="15" t="s">
        <v>88</v>
      </c>
    </row>
    <row r="145" spans="2:65" s="12" customFormat="1">
      <c r="B145" s="151"/>
      <c r="D145" s="147" t="s">
        <v>154</v>
      </c>
      <c r="E145" s="152" t="s">
        <v>1</v>
      </c>
      <c r="F145" s="153" t="s">
        <v>173</v>
      </c>
      <c r="H145" s="154">
        <v>10.848000000000001</v>
      </c>
      <c r="I145" s="155"/>
      <c r="L145" s="151"/>
      <c r="M145" s="156"/>
      <c r="T145" s="157"/>
      <c r="AT145" s="152" t="s">
        <v>154</v>
      </c>
      <c r="AU145" s="152" t="s">
        <v>88</v>
      </c>
      <c r="AV145" s="12" t="s">
        <v>88</v>
      </c>
      <c r="AW145" s="12" t="s">
        <v>35</v>
      </c>
      <c r="AX145" s="12" t="s">
        <v>86</v>
      </c>
      <c r="AY145" s="152" t="s">
        <v>130</v>
      </c>
    </row>
    <row r="146" spans="2:65" s="1" customFormat="1" ht="37.9" customHeight="1">
      <c r="B146" s="132"/>
      <c r="C146" s="133" t="s">
        <v>174</v>
      </c>
      <c r="D146" s="133" t="s">
        <v>132</v>
      </c>
      <c r="E146" s="134" t="s">
        <v>175</v>
      </c>
      <c r="F146" s="135" t="s">
        <v>176</v>
      </c>
      <c r="G146" s="136" t="s">
        <v>151</v>
      </c>
      <c r="H146" s="137">
        <v>1.796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43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136</v>
      </c>
      <c r="AT146" s="145" t="s">
        <v>132</v>
      </c>
      <c r="AU146" s="145" t="s">
        <v>88</v>
      </c>
      <c r="AY146" s="15" t="s">
        <v>130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5" t="s">
        <v>86</v>
      </c>
      <c r="BK146" s="146">
        <f>ROUND(I146*H146,2)</f>
        <v>0</v>
      </c>
      <c r="BL146" s="15" t="s">
        <v>136</v>
      </c>
      <c r="BM146" s="145" t="s">
        <v>177</v>
      </c>
    </row>
    <row r="147" spans="2:65" s="1" customFormat="1" ht="39">
      <c r="B147" s="31"/>
      <c r="D147" s="147" t="s">
        <v>138</v>
      </c>
      <c r="F147" s="148" t="s">
        <v>160</v>
      </c>
      <c r="I147" s="149"/>
      <c r="L147" s="31"/>
      <c r="M147" s="150"/>
      <c r="T147" s="55"/>
      <c r="AT147" s="15" t="s">
        <v>138</v>
      </c>
      <c r="AU147" s="15" t="s">
        <v>88</v>
      </c>
    </row>
    <row r="148" spans="2:65" s="12" customFormat="1">
      <c r="B148" s="151"/>
      <c r="D148" s="147" t="s">
        <v>154</v>
      </c>
      <c r="E148" s="152" t="s">
        <v>1</v>
      </c>
      <c r="F148" s="153" t="s">
        <v>178</v>
      </c>
      <c r="H148" s="154">
        <v>1.796</v>
      </c>
      <c r="I148" s="155"/>
      <c r="L148" s="151"/>
      <c r="M148" s="156"/>
      <c r="T148" s="157"/>
      <c r="AT148" s="152" t="s">
        <v>154</v>
      </c>
      <c r="AU148" s="152" t="s">
        <v>88</v>
      </c>
      <c r="AV148" s="12" t="s">
        <v>88</v>
      </c>
      <c r="AW148" s="12" t="s">
        <v>35</v>
      </c>
      <c r="AX148" s="12" t="s">
        <v>86</v>
      </c>
      <c r="AY148" s="152" t="s">
        <v>130</v>
      </c>
    </row>
    <row r="149" spans="2:65" s="1" customFormat="1" ht="33" customHeight="1">
      <c r="B149" s="132"/>
      <c r="C149" s="133" t="s">
        <v>179</v>
      </c>
      <c r="D149" s="133" t="s">
        <v>132</v>
      </c>
      <c r="E149" s="134" t="s">
        <v>180</v>
      </c>
      <c r="F149" s="135" t="s">
        <v>181</v>
      </c>
      <c r="G149" s="136" t="s">
        <v>151</v>
      </c>
      <c r="H149" s="137">
        <v>114.732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136</v>
      </c>
      <c r="AT149" s="145" t="s">
        <v>132</v>
      </c>
      <c r="AU149" s="145" t="s">
        <v>88</v>
      </c>
      <c r="AY149" s="15" t="s">
        <v>130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5" t="s">
        <v>86</v>
      </c>
      <c r="BK149" s="146">
        <f>ROUND(I149*H149,2)</f>
        <v>0</v>
      </c>
      <c r="BL149" s="15" t="s">
        <v>136</v>
      </c>
      <c r="BM149" s="145" t="s">
        <v>182</v>
      </c>
    </row>
    <row r="150" spans="2:65" s="12" customFormat="1">
      <c r="B150" s="151"/>
      <c r="D150" s="147" t="s">
        <v>154</v>
      </c>
      <c r="E150" s="152" t="s">
        <v>1</v>
      </c>
      <c r="F150" s="153" t="s">
        <v>183</v>
      </c>
      <c r="H150" s="154">
        <v>125.58199999999999</v>
      </c>
      <c r="I150" s="155"/>
      <c r="L150" s="151"/>
      <c r="M150" s="156"/>
      <c r="T150" s="157"/>
      <c r="AT150" s="152" t="s">
        <v>154</v>
      </c>
      <c r="AU150" s="152" t="s">
        <v>88</v>
      </c>
      <c r="AV150" s="12" t="s">
        <v>88</v>
      </c>
      <c r="AW150" s="12" t="s">
        <v>35</v>
      </c>
      <c r="AX150" s="12" t="s">
        <v>78</v>
      </c>
      <c r="AY150" s="152" t="s">
        <v>130</v>
      </c>
    </row>
    <row r="151" spans="2:65" s="12" customFormat="1">
      <c r="B151" s="151"/>
      <c r="D151" s="147" t="s">
        <v>154</v>
      </c>
      <c r="E151" s="152" t="s">
        <v>1</v>
      </c>
      <c r="F151" s="153" t="s">
        <v>184</v>
      </c>
      <c r="H151" s="154">
        <v>-10.85</v>
      </c>
      <c r="I151" s="155"/>
      <c r="L151" s="151"/>
      <c r="M151" s="156"/>
      <c r="T151" s="157"/>
      <c r="AT151" s="152" t="s">
        <v>154</v>
      </c>
      <c r="AU151" s="152" t="s">
        <v>88</v>
      </c>
      <c r="AV151" s="12" t="s">
        <v>88</v>
      </c>
      <c r="AW151" s="12" t="s">
        <v>35</v>
      </c>
      <c r="AX151" s="12" t="s">
        <v>78</v>
      </c>
      <c r="AY151" s="152" t="s">
        <v>130</v>
      </c>
    </row>
    <row r="152" spans="2:65" s="13" customFormat="1">
      <c r="B152" s="158"/>
      <c r="D152" s="147" t="s">
        <v>154</v>
      </c>
      <c r="E152" s="159" t="s">
        <v>1</v>
      </c>
      <c r="F152" s="160" t="s">
        <v>168</v>
      </c>
      <c r="H152" s="161">
        <v>114.732</v>
      </c>
      <c r="I152" s="162"/>
      <c r="L152" s="158"/>
      <c r="M152" s="163"/>
      <c r="T152" s="164"/>
      <c r="AT152" s="159" t="s">
        <v>154</v>
      </c>
      <c r="AU152" s="159" t="s">
        <v>88</v>
      </c>
      <c r="AV152" s="13" t="s">
        <v>136</v>
      </c>
      <c r="AW152" s="13" t="s">
        <v>35</v>
      </c>
      <c r="AX152" s="13" t="s">
        <v>86</v>
      </c>
      <c r="AY152" s="159" t="s">
        <v>130</v>
      </c>
    </row>
    <row r="153" spans="2:65" s="1" customFormat="1" ht="21.75" customHeight="1">
      <c r="B153" s="132"/>
      <c r="C153" s="133" t="s">
        <v>185</v>
      </c>
      <c r="D153" s="133" t="s">
        <v>132</v>
      </c>
      <c r="E153" s="134" t="s">
        <v>186</v>
      </c>
      <c r="F153" s="135" t="s">
        <v>187</v>
      </c>
      <c r="G153" s="136" t="s">
        <v>135</v>
      </c>
      <c r="H153" s="137">
        <v>1052.8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43</v>
      </c>
      <c r="P153" s="143">
        <f>O153*H153</f>
        <v>0</v>
      </c>
      <c r="Q153" s="143">
        <v>8.4000000000000003E-4</v>
      </c>
      <c r="R153" s="143">
        <f>Q153*H153</f>
        <v>0.88435200000000003</v>
      </c>
      <c r="S153" s="143">
        <v>0</v>
      </c>
      <c r="T153" s="144">
        <f>S153*H153</f>
        <v>0</v>
      </c>
      <c r="AR153" s="145" t="s">
        <v>136</v>
      </c>
      <c r="AT153" s="145" t="s">
        <v>132</v>
      </c>
      <c r="AU153" s="145" t="s">
        <v>88</v>
      </c>
      <c r="AY153" s="15" t="s">
        <v>130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5" t="s">
        <v>86</v>
      </c>
      <c r="BK153" s="146">
        <f>ROUND(I153*H153,2)</f>
        <v>0</v>
      </c>
      <c r="BL153" s="15" t="s">
        <v>136</v>
      </c>
      <c r="BM153" s="145" t="s">
        <v>188</v>
      </c>
    </row>
    <row r="154" spans="2:65" s="1" customFormat="1" ht="24.2" customHeight="1">
      <c r="B154" s="132"/>
      <c r="C154" s="133" t="s">
        <v>189</v>
      </c>
      <c r="D154" s="133" t="s">
        <v>132</v>
      </c>
      <c r="E154" s="134" t="s">
        <v>190</v>
      </c>
      <c r="F154" s="135" t="s">
        <v>191</v>
      </c>
      <c r="G154" s="136" t="s">
        <v>135</v>
      </c>
      <c r="H154" s="137">
        <v>1052.8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43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136</v>
      </c>
      <c r="AT154" s="145" t="s">
        <v>132</v>
      </c>
      <c r="AU154" s="145" t="s">
        <v>88</v>
      </c>
      <c r="AY154" s="15" t="s">
        <v>130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5" t="s">
        <v>86</v>
      </c>
      <c r="BK154" s="146">
        <f>ROUND(I154*H154,2)</f>
        <v>0</v>
      </c>
      <c r="BL154" s="15" t="s">
        <v>136</v>
      </c>
      <c r="BM154" s="145" t="s">
        <v>192</v>
      </c>
    </row>
    <row r="155" spans="2:65" s="1" customFormat="1" ht="37.9" customHeight="1">
      <c r="B155" s="132"/>
      <c r="C155" s="133" t="s">
        <v>193</v>
      </c>
      <c r="D155" s="133" t="s">
        <v>132</v>
      </c>
      <c r="E155" s="134" t="s">
        <v>194</v>
      </c>
      <c r="F155" s="135" t="s">
        <v>195</v>
      </c>
      <c r="G155" s="136" t="s">
        <v>151</v>
      </c>
      <c r="H155" s="137">
        <v>158.99</v>
      </c>
      <c r="I155" s="138"/>
      <c r="J155" s="139">
        <f>ROUND(I155*H155,2)</f>
        <v>0</v>
      </c>
      <c r="K155" s="140"/>
      <c r="L155" s="31"/>
      <c r="M155" s="141" t="s">
        <v>1</v>
      </c>
      <c r="N155" s="142" t="s">
        <v>43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136</v>
      </c>
      <c r="AT155" s="145" t="s">
        <v>132</v>
      </c>
      <c r="AU155" s="145" t="s">
        <v>88</v>
      </c>
      <c r="AY155" s="15" t="s">
        <v>130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5" t="s">
        <v>86</v>
      </c>
      <c r="BK155" s="146">
        <f>ROUND(I155*H155,2)</f>
        <v>0</v>
      </c>
      <c r="BL155" s="15" t="s">
        <v>136</v>
      </c>
      <c r="BM155" s="145" t="s">
        <v>196</v>
      </c>
    </row>
    <row r="156" spans="2:65" s="12" customFormat="1" ht="22.5">
      <c r="B156" s="151"/>
      <c r="D156" s="147" t="s">
        <v>154</v>
      </c>
      <c r="E156" s="152" t="s">
        <v>1</v>
      </c>
      <c r="F156" s="153" t="s">
        <v>197</v>
      </c>
      <c r="H156" s="154">
        <v>11.093999999999999</v>
      </c>
      <c r="I156" s="155"/>
      <c r="L156" s="151"/>
      <c r="M156" s="156"/>
      <c r="T156" s="157"/>
      <c r="AT156" s="152" t="s">
        <v>154</v>
      </c>
      <c r="AU156" s="152" t="s">
        <v>88</v>
      </c>
      <c r="AV156" s="12" t="s">
        <v>88</v>
      </c>
      <c r="AW156" s="12" t="s">
        <v>35</v>
      </c>
      <c r="AX156" s="12" t="s">
        <v>78</v>
      </c>
      <c r="AY156" s="152" t="s">
        <v>130</v>
      </c>
    </row>
    <row r="157" spans="2:65" s="12" customFormat="1">
      <c r="B157" s="151"/>
      <c r="D157" s="147" t="s">
        <v>154</v>
      </c>
      <c r="E157" s="152" t="s">
        <v>1</v>
      </c>
      <c r="F157" s="153" t="s">
        <v>198</v>
      </c>
      <c r="H157" s="154">
        <v>118.518</v>
      </c>
      <c r="I157" s="155"/>
      <c r="L157" s="151"/>
      <c r="M157" s="156"/>
      <c r="T157" s="157"/>
      <c r="AT157" s="152" t="s">
        <v>154</v>
      </c>
      <c r="AU157" s="152" t="s">
        <v>88</v>
      </c>
      <c r="AV157" s="12" t="s">
        <v>88</v>
      </c>
      <c r="AW157" s="12" t="s">
        <v>35</v>
      </c>
      <c r="AX157" s="12" t="s">
        <v>78</v>
      </c>
      <c r="AY157" s="152" t="s">
        <v>130</v>
      </c>
    </row>
    <row r="158" spans="2:65" s="12" customFormat="1">
      <c r="B158" s="151"/>
      <c r="D158" s="147" t="s">
        <v>154</v>
      </c>
      <c r="E158" s="152" t="s">
        <v>1</v>
      </c>
      <c r="F158" s="153" t="s">
        <v>199</v>
      </c>
      <c r="H158" s="154">
        <v>29.378</v>
      </c>
      <c r="I158" s="155"/>
      <c r="L158" s="151"/>
      <c r="M158" s="156"/>
      <c r="T158" s="157"/>
      <c r="AT158" s="152" t="s">
        <v>154</v>
      </c>
      <c r="AU158" s="152" t="s">
        <v>88</v>
      </c>
      <c r="AV158" s="12" t="s">
        <v>88</v>
      </c>
      <c r="AW158" s="12" t="s">
        <v>35</v>
      </c>
      <c r="AX158" s="12" t="s">
        <v>78</v>
      </c>
      <c r="AY158" s="152" t="s">
        <v>130</v>
      </c>
    </row>
    <row r="159" spans="2:65" s="13" customFormat="1">
      <c r="B159" s="158"/>
      <c r="D159" s="147" t="s">
        <v>154</v>
      </c>
      <c r="E159" s="159" t="s">
        <v>1</v>
      </c>
      <c r="F159" s="160" t="s">
        <v>168</v>
      </c>
      <c r="H159" s="161">
        <v>158.99</v>
      </c>
      <c r="I159" s="162"/>
      <c r="L159" s="158"/>
      <c r="M159" s="163"/>
      <c r="T159" s="164"/>
      <c r="AT159" s="159" t="s">
        <v>154</v>
      </c>
      <c r="AU159" s="159" t="s">
        <v>88</v>
      </c>
      <c r="AV159" s="13" t="s">
        <v>136</v>
      </c>
      <c r="AW159" s="13" t="s">
        <v>35</v>
      </c>
      <c r="AX159" s="13" t="s">
        <v>86</v>
      </c>
      <c r="AY159" s="159" t="s">
        <v>130</v>
      </c>
    </row>
    <row r="160" spans="2:65" s="1" customFormat="1" ht="37.9" customHeight="1">
      <c r="B160" s="132"/>
      <c r="C160" s="133" t="s">
        <v>200</v>
      </c>
      <c r="D160" s="133" t="s">
        <v>132</v>
      </c>
      <c r="E160" s="134" t="s">
        <v>201</v>
      </c>
      <c r="F160" s="135" t="s">
        <v>202</v>
      </c>
      <c r="G160" s="136" t="s">
        <v>151</v>
      </c>
      <c r="H160" s="137">
        <v>607.51400000000001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43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136</v>
      </c>
      <c r="AT160" s="145" t="s">
        <v>132</v>
      </c>
      <c r="AU160" s="145" t="s">
        <v>88</v>
      </c>
      <c r="AY160" s="15" t="s">
        <v>130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5" t="s">
        <v>86</v>
      </c>
      <c r="BK160" s="146">
        <f>ROUND(I160*H160,2)</f>
        <v>0</v>
      </c>
      <c r="BL160" s="15" t="s">
        <v>136</v>
      </c>
      <c r="BM160" s="145" t="s">
        <v>203</v>
      </c>
    </row>
    <row r="161" spans="2:65" s="12" customFormat="1">
      <c r="B161" s="151"/>
      <c r="D161" s="147" t="s">
        <v>154</v>
      </c>
      <c r="E161" s="152" t="s">
        <v>1</v>
      </c>
      <c r="F161" s="153" t="s">
        <v>204</v>
      </c>
      <c r="H161" s="154">
        <v>636.89200000000005</v>
      </c>
      <c r="I161" s="155"/>
      <c r="L161" s="151"/>
      <c r="M161" s="156"/>
      <c r="T161" s="157"/>
      <c r="AT161" s="152" t="s">
        <v>154</v>
      </c>
      <c r="AU161" s="152" t="s">
        <v>88</v>
      </c>
      <c r="AV161" s="12" t="s">
        <v>88</v>
      </c>
      <c r="AW161" s="12" t="s">
        <v>35</v>
      </c>
      <c r="AX161" s="12" t="s">
        <v>78</v>
      </c>
      <c r="AY161" s="152" t="s">
        <v>130</v>
      </c>
    </row>
    <row r="162" spans="2:65" s="12" customFormat="1">
      <c r="B162" s="151"/>
      <c r="D162" s="147" t="s">
        <v>154</v>
      </c>
      <c r="E162" s="152" t="s">
        <v>1</v>
      </c>
      <c r="F162" s="153" t="s">
        <v>205</v>
      </c>
      <c r="H162" s="154">
        <v>-29.378</v>
      </c>
      <c r="I162" s="155"/>
      <c r="L162" s="151"/>
      <c r="M162" s="156"/>
      <c r="T162" s="157"/>
      <c r="AT162" s="152" t="s">
        <v>154</v>
      </c>
      <c r="AU162" s="152" t="s">
        <v>88</v>
      </c>
      <c r="AV162" s="12" t="s">
        <v>88</v>
      </c>
      <c r="AW162" s="12" t="s">
        <v>35</v>
      </c>
      <c r="AX162" s="12" t="s">
        <v>78</v>
      </c>
      <c r="AY162" s="152" t="s">
        <v>130</v>
      </c>
    </row>
    <row r="163" spans="2:65" s="13" customFormat="1">
      <c r="B163" s="158"/>
      <c r="D163" s="147" t="s">
        <v>154</v>
      </c>
      <c r="E163" s="159" t="s">
        <v>1</v>
      </c>
      <c r="F163" s="160" t="s">
        <v>168</v>
      </c>
      <c r="H163" s="161">
        <v>607.51400000000001</v>
      </c>
      <c r="I163" s="162"/>
      <c r="L163" s="158"/>
      <c r="M163" s="163"/>
      <c r="T163" s="164"/>
      <c r="AT163" s="159" t="s">
        <v>154</v>
      </c>
      <c r="AU163" s="159" t="s">
        <v>88</v>
      </c>
      <c r="AV163" s="13" t="s">
        <v>136</v>
      </c>
      <c r="AW163" s="13" t="s">
        <v>35</v>
      </c>
      <c r="AX163" s="13" t="s">
        <v>86</v>
      </c>
      <c r="AY163" s="159" t="s">
        <v>130</v>
      </c>
    </row>
    <row r="164" spans="2:65" s="1" customFormat="1" ht="24.2" customHeight="1">
      <c r="B164" s="132"/>
      <c r="C164" s="133" t="s">
        <v>206</v>
      </c>
      <c r="D164" s="133" t="s">
        <v>132</v>
      </c>
      <c r="E164" s="134" t="s">
        <v>207</v>
      </c>
      <c r="F164" s="135" t="s">
        <v>208</v>
      </c>
      <c r="G164" s="136" t="s">
        <v>151</v>
      </c>
      <c r="H164" s="137">
        <v>158.99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43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136</v>
      </c>
      <c r="AT164" s="145" t="s">
        <v>132</v>
      </c>
      <c r="AU164" s="145" t="s">
        <v>88</v>
      </c>
      <c r="AY164" s="15" t="s">
        <v>130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5" t="s">
        <v>86</v>
      </c>
      <c r="BK164" s="146">
        <f>ROUND(I164*H164,2)</f>
        <v>0</v>
      </c>
      <c r="BL164" s="15" t="s">
        <v>136</v>
      </c>
      <c r="BM164" s="145" t="s">
        <v>209</v>
      </c>
    </row>
    <row r="165" spans="2:65" s="12" customFormat="1">
      <c r="B165" s="151"/>
      <c r="D165" s="147" t="s">
        <v>154</v>
      </c>
      <c r="E165" s="152" t="s">
        <v>1</v>
      </c>
      <c r="F165" s="153" t="s">
        <v>210</v>
      </c>
      <c r="H165" s="154">
        <v>11.093999999999999</v>
      </c>
      <c r="I165" s="155"/>
      <c r="L165" s="151"/>
      <c r="M165" s="156"/>
      <c r="T165" s="157"/>
      <c r="AT165" s="152" t="s">
        <v>154</v>
      </c>
      <c r="AU165" s="152" t="s">
        <v>88</v>
      </c>
      <c r="AV165" s="12" t="s">
        <v>88</v>
      </c>
      <c r="AW165" s="12" t="s">
        <v>35</v>
      </c>
      <c r="AX165" s="12" t="s">
        <v>78</v>
      </c>
      <c r="AY165" s="152" t="s">
        <v>130</v>
      </c>
    </row>
    <row r="166" spans="2:65" s="12" customFormat="1">
      <c r="B166" s="151"/>
      <c r="D166" s="147" t="s">
        <v>154</v>
      </c>
      <c r="E166" s="152" t="s">
        <v>1</v>
      </c>
      <c r="F166" s="153" t="s">
        <v>211</v>
      </c>
      <c r="H166" s="154">
        <v>118.518</v>
      </c>
      <c r="I166" s="155"/>
      <c r="L166" s="151"/>
      <c r="M166" s="156"/>
      <c r="T166" s="157"/>
      <c r="AT166" s="152" t="s">
        <v>154</v>
      </c>
      <c r="AU166" s="152" t="s">
        <v>88</v>
      </c>
      <c r="AV166" s="12" t="s">
        <v>88</v>
      </c>
      <c r="AW166" s="12" t="s">
        <v>35</v>
      </c>
      <c r="AX166" s="12" t="s">
        <v>78</v>
      </c>
      <c r="AY166" s="152" t="s">
        <v>130</v>
      </c>
    </row>
    <row r="167" spans="2:65" s="12" customFormat="1">
      <c r="B167" s="151"/>
      <c r="D167" s="147" t="s">
        <v>154</v>
      </c>
      <c r="E167" s="152" t="s">
        <v>1</v>
      </c>
      <c r="F167" s="153" t="s">
        <v>212</v>
      </c>
      <c r="H167" s="154">
        <v>29.378</v>
      </c>
      <c r="I167" s="155"/>
      <c r="L167" s="151"/>
      <c r="M167" s="156"/>
      <c r="T167" s="157"/>
      <c r="AT167" s="152" t="s">
        <v>154</v>
      </c>
      <c r="AU167" s="152" t="s">
        <v>88</v>
      </c>
      <c r="AV167" s="12" t="s">
        <v>88</v>
      </c>
      <c r="AW167" s="12" t="s">
        <v>35</v>
      </c>
      <c r="AX167" s="12" t="s">
        <v>78</v>
      </c>
      <c r="AY167" s="152" t="s">
        <v>130</v>
      </c>
    </row>
    <row r="168" spans="2:65" s="13" customFormat="1">
      <c r="B168" s="158"/>
      <c r="D168" s="147" t="s">
        <v>154</v>
      </c>
      <c r="E168" s="159" t="s">
        <v>1</v>
      </c>
      <c r="F168" s="160" t="s">
        <v>168</v>
      </c>
      <c r="H168" s="161">
        <v>158.99</v>
      </c>
      <c r="I168" s="162"/>
      <c r="L168" s="158"/>
      <c r="M168" s="163"/>
      <c r="T168" s="164"/>
      <c r="AT168" s="159" t="s">
        <v>154</v>
      </c>
      <c r="AU168" s="159" t="s">
        <v>88</v>
      </c>
      <c r="AV168" s="13" t="s">
        <v>136</v>
      </c>
      <c r="AW168" s="13" t="s">
        <v>35</v>
      </c>
      <c r="AX168" s="13" t="s">
        <v>86</v>
      </c>
      <c r="AY168" s="159" t="s">
        <v>130</v>
      </c>
    </row>
    <row r="169" spans="2:65" s="1" customFormat="1" ht="24.2" customHeight="1">
      <c r="B169" s="132"/>
      <c r="C169" s="133" t="s">
        <v>8</v>
      </c>
      <c r="D169" s="133" t="s">
        <v>132</v>
      </c>
      <c r="E169" s="134" t="s">
        <v>213</v>
      </c>
      <c r="F169" s="135" t="s">
        <v>214</v>
      </c>
      <c r="G169" s="136" t="s">
        <v>215</v>
      </c>
      <c r="H169" s="137">
        <v>1093.5250000000001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43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136</v>
      </c>
      <c r="AT169" s="145" t="s">
        <v>132</v>
      </c>
      <c r="AU169" s="145" t="s">
        <v>88</v>
      </c>
      <c r="AY169" s="15" t="s">
        <v>130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5" t="s">
        <v>86</v>
      </c>
      <c r="BK169" s="146">
        <f>ROUND(I169*H169,2)</f>
        <v>0</v>
      </c>
      <c r="BL169" s="15" t="s">
        <v>136</v>
      </c>
      <c r="BM169" s="145" t="s">
        <v>216</v>
      </c>
    </row>
    <row r="170" spans="2:65" s="12" customFormat="1">
      <c r="B170" s="151"/>
      <c r="D170" s="147" t="s">
        <v>154</v>
      </c>
      <c r="E170" s="152" t="s">
        <v>1</v>
      </c>
      <c r="F170" s="153" t="s">
        <v>217</v>
      </c>
      <c r="H170" s="154">
        <v>1093.5250000000001</v>
      </c>
      <c r="I170" s="155"/>
      <c r="L170" s="151"/>
      <c r="M170" s="156"/>
      <c r="T170" s="157"/>
      <c r="AT170" s="152" t="s">
        <v>154</v>
      </c>
      <c r="AU170" s="152" t="s">
        <v>88</v>
      </c>
      <c r="AV170" s="12" t="s">
        <v>88</v>
      </c>
      <c r="AW170" s="12" t="s">
        <v>35</v>
      </c>
      <c r="AX170" s="12" t="s">
        <v>86</v>
      </c>
      <c r="AY170" s="152" t="s">
        <v>130</v>
      </c>
    </row>
    <row r="171" spans="2:65" s="1" customFormat="1" ht="16.5" customHeight="1">
      <c r="B171" s="132"/>
      <c r="C171" s="133" t="s">
        <v>218</v>
      </c>
      <c r="D171" s="133" t="s">
        <v>132</v>
      </c>
      <c r="E171" s="134" t="s">
        <v>219</v>
      </c>
      <c r="F171" s="135" t="s">
        <v>220</v>
      </c>
      <c r="G171" s="136" t="s">
        <v>151</v>
      </c>
      <c r="H171" s="137">
        <v>766.50400000000002</v>
      </c>
      <c r="I171" s="138"/>
      <c r="J171" s="139">
        <f>ROUND(I171*H171,2)</f>
        <v>0</v>
      </c>
      <c r="K171" s="140"/>
      <c r="L171" s="31"/>
      <c r="M171" s="141" t="s">
        <v>1</v>
      </c>
      <c r="N171" s="142" t="s">
        <v>43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136</v>
      </c>
      <c r="AT171" s="145" t="s">
        <v>132</v>
      </c>
      <c r="AU171" s="145" t="s">
        <v>88</v>
      </c>
      <c r="AY171" s="15" t="s">
        <v>130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5" t="s">
        <v>86</v>
      </c>
      <c r="BK171" s="146">
        <f>ROUND(I171*H171,2)</f>
        <v>0</v>
      </c>
      <c r="BL171" s="15" t="s">
        <v>136</v>
      </c>
      <c r="BM171" s="145" t="s">
        <v>221</v>
      </c>
    </row>
    <row r="172" spans="2:65" s="12" customFormat="1">
      <c r="B172" s="151"/>
      <c r="D172" s="147" t="s">
        <v>154</v>
      </c>
      <c r="E172" s="152" t="s">
        <v>1</v>
      </c>
      <c r="F172" s="153" t="s">
        <v>222</v>
      </c>
      <c r="H172" s="154">
        <v>158.99</v>
      </c>
      <c r="I172" s="155"/>
      <c r="L172" s="151"/>
      <c r="M172" s="156"/>
      <c r="T172" s="157"/>
      <c r="AT172" s="152" t="s">
        <v>154</v>
      </c>
      <c r="AU172" s="152" t="s">
        <v>88</v>
      </c>
      <c r="AV172" s="12" t="s">
        <v>88</v>
      </c>
      <c r="AW172" s="12" t="s">
        <v>35</v>
      </c>
      <c r="AX172" s="12" t="s">
        <v>78</v>
      </c>
      <c r="AY172" s="152" t="s">
        <v>130</v>
      </c>
    </row>
    <row r="173" spans="2:65" s="12" customFormat="1">
      <c r="B173" s="151"/>
      <c r="D173" s="147" t="s">
        <v>154</v>
      </c>
      <c r="E173" s="152" t="s">
        <v>1</v>
      </c>
      <c r="F173" s="153" t="s">
        <v>223</v>
      </c>
      <c r="H173" s="154">
        <v>607.51400000000001</v>
      </c>
      <c r="I173" s="155"/>
      <c r="L173" s="151"/>
      <c r="M173" s="156"/>
      <c r="T173" s="157"/>
      <c r="AT173" s="152" t="s">
        <v>154</v>
      </c>
      <c r="AU173" s="152" t="s">
        <v>88</v>
      </c>
      <c r="AV173" s="12" t="s">
        <v>88</v>
      </c>
      <c r="AW173" s="12" t="s">
        <v>35</v>
      </c>
      <c r="AX173" s="12" t="s">
        <v>78</v>
      </c>
      <c r="AY173" s="152" t="s">
        <v>130</v>
      </c>
    </row>
    <row r="174" spans="2:65" s="13" customFormat="1">
      <c r="B174" s="158"/>
      <c r="D174" s="147" t="s">
        <v>154</v>
      </c>
      <c r="E174" s="159" t="s">
        <v>1</v>
      </c>
      <c r="F174" s="160" t="s">
        <v>168</v>
      </c>
      <c r="H174" s="161">
        <v>766.50400000000002</v>
      </c>
      <c r="I174" s="162"/>
      <c r="L174" s="158"/>
      <c r="M174" s="163"/>
      <c r="T174" s="164"/>
      <c r="AT174" s="159" t="s">
        <v>154</v>
      </c>
      <c r="AU174" s="159" t="s">
        <v>88</v>
      </c>
      <c r="AV174" s="13" t="s">
        <v>136</v>
      </c>
      <c r="AW174" s="13" t="s">
        <v>35</v>
      </c>
      <c r="AX174" s="13" t="s">
        <v>86</v>
      </c>
      <c r="AY174" s="159" t="s">
        <v>130</v>
      </c>
    </row>
    <row r="175" spans="2:65" s="1" customFormat="1" ht="24.2" customHeight="1">
      <c r="B175" s="132"/>
      <c r="C175" s="133" t="s">
        <v>224</v>
      </c>
      <c r="D175" s="133" t="s">
        <v>132</v>
      </c>
      <c r="E175" s="134" t="s">
        <v>225</v>
      </c>
      <c r="F175" s="135" t="s">
        <v>226</v>
      </c>
      <c r="G175" s="136" t="s">
        <v>151</v>
      </c>
      <c r="H175" s="137">
        <v>29.378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43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136</v>
      </c>
      <c r="AT175" s="145" t="s">
        <v>132</v>
      </c>
      <c r="AU175" s="145" t="s">
        <v>88</v>
      </c>
      <c r="AY175" s="15" t="s">
        <v>130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5" t="s">
        <v>86</v>
      </c>
      <c r="BK175" s="146">
        <f>ROUND(I175*H175,2)</f>
        <v>0</v>
      </c>
      <c r="BL175" s="15" t="s">
        <v>136</v>
      </c>
      <c r="BM175" s="145" t="s">
        <v>227</v>
      </c>
    </row>
    <row r="176" spans="2:65" s="1" customFormat="1" ht="19.5">
      <c r="B176" s="31"/>
      <c r="D176" s="147" t="s">
        <v>138</v>
      </c>
      <c r="F176" s="148" t="s">
        <v>228</v>
      </c>
      <c r="I176" s="149"/>
      <c r="L176" s="31"/>
      <c r="M176" s="150"/>
      <c r="T176" s="55"/>
      <c r="AT176" s="15" t="s">
        <v>138</v>
      </c>
      <c r="AU176" s="15" t="s">
        <v>88</v>
      </c>
    </row>
    <row r="177" spans="2:65" s="12" customFormat="1">
      <c r="B177" s="151"/>
      <c r="D177" s="147" t="s">
        <v>154</v>
      </c>
      <c r="E177" s="152" t="s">
        <v>1</v>
      </c>
      <c r="F177" s="153" t="s">
        <v>229</v>
      </c>
      <c r="H177" s="154">
        <v>1.784</v>
      </c>
      <c r="I177" s="155"/>
      <c r="L177" s="151"/>
      <c r="M177" s="156"/>
      <c r="T177" s="157"/>
      <c r="AT177" s="152" t="s">
        <v>154</v>
      </c>
      <c r="AU177" s="152" t="s">
        <v>88</v>
      </c>
      <c r="AV177" s="12" t="s">
        <v>88</v>
      </c>
      <c r="AW177" s="12" t="s">
        <v>35</v>
      </c>
      <c r="AX177" s="12" t="s">
        <v>78</v>
      </c>
      <c r="AY177" s="152" t="s">
        <v>130</v>
      </c>
    </row>
    <row r="178" spans="2:65" s="12" customFormat="1">
      <c r="B178" s="151"/>
      <c r="D178" s="147" t="s">
        <v>154</v>
      </c>
      <c r="E178" s="152" t="s">
        <v>1</v>
      </c>
      <c r="F178" s="153" t="s">
        <v>230</v>
      </c>
      <c r="H178" s="154">
        <v>27.594000000000001</v>
      </c>
      <c r="I178" s="155"/>
      <c r="L178" s="151"/>
      <c r="M178" s="156"/>
      <c r="T178" s="157"/>
      <c r="AT178" s="152" t="s">
        <v>154</v>
      </c>
      <c r="AU178" s="152" t="s">
        <v>88</v>
      </c>
      <c r="AV178" s="12" t="s">
        <v>88</v>
      </c>
      <c r="AW178" s="12" t="s">
        <v>35</v>
      </c>
      <c r="AX178" s="12" t="s">
        <v>78</v>
      </c>
      <c r="AY178" s="152" t="s">
        <v>130</v>
      </c>
    </row>
    <row r="179" spans="2:65" s="13" customFormat="1">
      <c r="B179" s="158"/>
      <c r="D179" s="147" t="s">
        <v>154</v>
      </c>
      <c r="E179" s="159" t="s">
        <v>1</v>
      </c>
      <c r="F179" s="160" t="s">
        <v>168</v>
      </c>
      <c r="H179" s="161">
        <v>29.378</v>
      </c>
      <c r="I179" s="162"/>
      <c r="L179" s="158"/>
      <c r="M179" s="163"/>
      <c r="T179" s="164"/>
      <c r="AT179" s="159" t="s">
        <v>154</v>
      </c>
      <c r="AU179" s="159" t="s">
        <v>88</v>
      </c>
      <c r="AV179" s="13" t="s">
        <v>136</v>
      </c>
      <c r="AW179" s="13" t="s">
        <v>35</v>
      </c>
      <c r="AX179" s="13" t="s">
        <v>86</v>
      </c>
      <c r="AY179" s="159" t="s">
        <v>130</v>
      </c>
    </row>
    <row r="180" spans="2:65" s="1" customFormat="1" ht="24.2" customHeight="1">
      <c r="B180" s="132"/>
      <c r="C180" s="133" t="s">
        <v>231</v>
      </c>
      <c r="D180" s="133" t="s">
        <v>132</v>
      </c>
      <c r="E180" s="134" t="s">
        <v>232</v>
      </c>
      <c r="F180" s="135" t="s">
        <v>233</v>
      </c>
      <c r="G180" s="136" t="s">
        <v>151</v>
      </c>
      <c r="H180" s="137">
        <v>176.70599999999999</v>
      </c>
      <c r="I180" s="138"/>
      <c r="J180" s="139">
        <f>ROUND(I180*H180,2)</f>
        <v>0</v>
      </c>
      <c r="K180" s="140"/>
      <c r="L180" s="31"/>
      <c r="M180" s="141" t="s">
        <v>1</v>
      </c>
      <c r="N180" s="142" t="s">
        <v>43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136</v>
      </c>
      <c r="AT180" s="145" t="s">
        <v>132</v>
      </c>
      <c r="AU180" s="145" t="s">
        <v>88</v>
      </c>
      <c r="AY180" s="15" t="s">
        <v>130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5" t="s">
        <v>86</v>
      </c>
      <c r="BK180" s="146">
        <f>ROUND(I180*H180,2)</f>
        <v>0</v>
      </c>
      <c r="BL180" s="15" t="s">
        <v>136</v>
      </c>
      <c r="BM180" s="145" t="s">
        <v>234</v>
      </c>
    </row>
    <row r="181" spans="2:65" s="12" customFormat="1">
      <c r="B181" s="151"/>
      <c r="D181" s="147" t="s">
        <v>154</v>
      </c>
      <c r="E181" s="152" t="s">
        <v>1</v>
      </c>
      <c r="F181" s="153" t="s">
        <v>235</v>
      </c>
      <c r="H181" s="154">
        <v>138.44999999999999</v>
      </c>
      <c r="I181" s="155"/>
      <c r="L181" s="151"/>
      <c r="M181" s="156"/>
      <c r="T181" s="157"/>
      <c r="AT181" s="152" t="s">
        <v>154</v>
      </c>
      <c r="AU181" s="152" t="s">
        <v>88</v>
      </c>
      <c r="AV181" s="12" t="s">
        <v>88</v>
      </c>
      <c r="AW181" s="12" t="s">
        <v>35</v>
      </c>
      <c r="AX181" s="12" t="s">
        <v>78</v>
      </c>
      <c r="AY181" s="152" t="s">
        <v>130</v>
      </c>
    </row>
    <row r="182" spans="2:65" s="12" customFormat="1">
      <c r="B182" s="151"/>
      <c r="D182" s="147" t="s">
        <v>154</v>
      </c>
      <c r="E182" s="152" t="s">
        <v>1</v>
      </c>
      <c r="F182" s="153" t="s">
        <v>236</v>
      </c>
      <c r="H182" s="154">
        <v>38.256</v>
      </c>
      <c r="I182" s="155"/>
      <c r="L182" s="151"/>
      <c r="M182" s="156"/>
      <c r="T182" s="157"/>
      <c r="AT182" s="152" t="s">
        <v>154</v>
      </c>
      <c r="AU182" s="152" t="s">
        <v>88</v>
      </c>
      <c r="AV182" s="12" t="s">
        <v>88</v>
      </c>
      <c r="AW182" s="12" t="s">
        <v>35</v>
      </c>
      <c r="AX182" s="12" t="s">
        <v>78</v>
      </c>
      <c r="AY182" s="152" t="s">
        <v>130</v>
      </c>
    </row>
    <row r="183" spans="2:65" s="13" customFormat="1">
      <c r="B183" s="158"/>
      <c r="D183" s="147" t="s">
        <v>154</v>
      </c>
      <c r="E183" s="159" t="s">
        <v>1</v>
      </c>
      <c r="F183" s="160" t="s">
        <v>168</v>
      </c>
      <c r="H183" s="161">
        <v>176.70599999999999</v>
      </c>
      <c r="I183" s="162"/>
      <c r="L183" s="158"/>
      <c r="M183" s="163"/>
      <c r="T183" s="164"/>
      <c r="AT183" s="159" t="s">
        <v>154</v>
      </c>
      <c r="AU183" s="159" t="s">
        <v>88</v>
      </c>
      <c r="AV183" s="13" t="s">
        <v>136</v>
      </c>
      <c r="AW183" s="13" t="s">
        <v>35</v>
      </c>
      <c r="AX183" s="13" t="s">
        <v>86</v>
      </c>
      <c r="AY183" s="159" t="s">
        <v>130</v>
      </c>
    </row>
    <row r="184" spans="2:65" s="1" customFormat="1" ht="16.5" customHeight="1">
      <c r="B184" s="132"/>
      <c r="C184" s="165" t="s">
        <v>237</v>
      </c>
      <c r="D184" s="165" t="s">
        <v>238</v>
      </c>
      <c r="E184" s="166" t="s">
        <v>239</v>
      </c>
      <c r="F184" s="167" t="s">
        <v>240</v>
      </c>
      <c r="G184" s="168" t="s">
        <v>215</v>
      </c>
      <c r="H184" s="169">
        <v>353.41199999999998</v>
      </c>
      <c r="I184" s="170"/>
      <c r="J184" s="171">
        <f>ROUND(I184*H184,2)</f>
        <v>0</v>
      </c>
      <c r="K184" s="172"/>
      <c r="L184" s="173"/>
      <c r="M184" s="174" t="s">
        <v>1</v>
      </c>
      <c r="N184" s="175" t="s">
        <v>43</v>
      </c>
      <c r="P184" s="143">
        <f>O184*H184</f>
        <v>0</v>
      </c>
      <c r="Q184" s="143">
        <v>1</v>
      </c>
      <c r="R184" s="143">
        <f>Q184*H184</f>
        <v>353.41199999999998</v>
      </c>
      <c r="S184" s="143">
        <v>0</v>
      </c>
      <c r="T184" s="144">
        <f>S184*H184</f>
        <v>0</v>
      </c>
      <c r="AR184" s="145" t="s">
        <v>174</v>
      </c>
      <c r="AT184" s="145" t="s">
        <v>238</v>
      </c>
      <c r="AU184" s="145" t="s">
        <v>88</v>
      </c>
      <c r="AY184" s="15" t="s">
        <v>130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5" t="s">
        <v>86</v>
      </c>
      <c r="BK184" s="146">
        <f>ROUND(I184*H184,2)</f>
        <v>0</v>
      </c>
      <c r="BL184" s="15" t="s">
        <v>136</v>
      </c>
      <c r="BM184" s="145" t="s">
        <v>241</v>
      </c>
    </row>
    <row r="185" spans="2:65" s="12" customFormat="1">
      <c r="B185" s="151"/>
      <c r="D185" s="147" t="s">
        <v>154</v>
      </c>
      <c r="F185" s="153" t="s">
        <v>242</v>
      </c>
      <c r="H185" s="154">
        <v>353.41199999999998</v>
      </c>
      <c r="I185" s="155"/>
      <c r="L185" s="151"/>
      <c r="M185" s="156"/>
      <c r="T185" s="157"/>
      <c r="AT185" s="152" t="s">
        <v>154</v>
      </c>
      <c r="AU185" s="152" t="s">
        <v>88</v>
      </c>
      <c r="AV185" s="12" t="s">
        <v>88</v>
      </c>
      <c r="AW185" s="12" t="s">
        <v>3</v>
      </c>
      <c r="AX185" s="12" t="s">
        <v>86</v>
      </c>
      <c r="AY185" s="152" t="s">
        <v>130</v>
      </c>
    </row>
    <row r="186" spans="2:65" s="11" customFormat="1" ht="22.9" customHeight="1">
      <c r="B186" s="120"/>
      <c r="D186" s="121" t="s">
        <v>77</v>
      </c>
      <c r="E186" s="130" t="s">
        <v>88</v>
      </c>
      <c r="F186" s="130" t="s">
        <v>243</v>
      </c>
      <c r="I186" s="123"/>
      <c r="J186" s="131">
        <f>BK186</f>
        <v>0</v>
      </c>
      <c r="L186" s="120"/>
      <c r="M186" s="125"/>
      <c r="P186" s="126">
        <f>SUM(P187:P189)</f>
        <v>0</v>
      </c>
      <c r="R186" s="126">
        <f>SUM(R187:R189)</f>
        <v>15.011219999999998</v>
      </c>
      <c r="T186" s="127">
        <f>SUM(T187:T189)</f>
        <v>0</v>
      </c>
      <c r="AR186" s="121" t="s">
        <v>86</v>
      </c>
      <c r="AT186" s="128" t="s">
        <v>77</v>
      </c>
      <c r="AU186" s="128" t="s">
        <v>86</v>
      </c>
      <c r="AY186" s="121" t="s">
        <v>130</v>
      </c>
      <c r="BK186" s="129">
        <f>SUM(BK187:BK189)</f>
        <v>0</v>
      </c>
    </row>
    <row r="187" spans="2:65" s="1" customFormat="1" ht="16.5" customHeight="1">
      <c r="B187" s="132"/>
      <c r="C187" s="133" t="s">
        <v>244</v>
      </c>
      <c r="D187" s="133" t="s">
        <v>132</v>
      </c>
      <c r="E187" s="134" t="s">
        <v>245</v>
      </c>
      <c r="F187" s="135" t="s">
        <v>246</v>
      </c>
      <c r="G187" s="136" t="s">
        <v>151</v>
      </c>
      <c r="H187" s="137">
        <v>6</v>
      </c>
      <c r="I187" s="138"/>
      <c r="J187" s="139">
        <f>ROUND(I187*H187,2)</f>
        <v>0</v>
      </c>
      <c r="K187" s="140"/>
      <c r="L187" s="31"/>
      <c r="M187" s="141" t="s">
        <v>1</v>
      </c>
      <c r="N187" s="142" t="s">
        <v>43</v>
      </c>
      <c r="P187" s="143">
        <f>O187*H187</f>
        <v>0</v>
      </c>
      <c r="Q187" s="143">
        <v>2.5018699999999998</v>
      </c>
      <c r="R187" s="143">
        <f>Q187*H187</f>
        <v>15.011219999999998</v>
      </c>
      <c r="S187" s="143">
        <v>0</v>
      </c>
      <c r="T187" s="144">
        <f>S187*H187</f>
        <v>0</v>
      </c>
      <c r="AR187" s="145" t="s">
        <v>136</v>
      </c>
      <c r="AT187" s="145" t="s">
        <v>132</v>
      </c>
      <c r="AU187" s="145" t="s">
        <v>88</v>
      </c>
      <c r="AY187" s="15" t="s">
        <v>130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5" t="s">
        <v>86</v>
      </c>
      <c r="BK187" s="146">
        <f>ROUND(I187*H187,2)</f>
        <v>0</v>
      </c>
      <c r="BL187" s="15" t="s">
        <v>136</v>
      </c>
      <c r="BM187" s="145" t="s">
        <v>247</v>
      </c>
    </row>
    <row r="188" spans="2:65" s="1" customFormat="1" ht="19.5">
      <c r="B188" s="31"/>
      <c r="D188" s="147" t="s">
        <v>138</v>
      </c>
      <c r="F188" s="148" t="s">
        <v>248</v>
      </c>
      <c r="I188" s="149"/>
      <c r="L188" s="31"/>
      <c r="M188" s="150"/>
      <c r="T188" s="55"/>
      <c r="AT188" s="15" t="s">
        <v>138</v>
      </c>
      <c r="AU188" s="15" t="s">
        <v>88</v>
      </c>
    </row>
    <row r="189" spans="2:65" s="12" customFormat="1">
      <c r="B189" s="151"/>
      <c r="D189" s="147" t="s">
        <v>154</v>
      </c>
      <c r="E189" s="152" t="s">
        <v>1</v>
      </c>
      <c r="F189" s="153" t="s">
        <v>249</v>
      </c>
      <c r="H189" s="154">
        <v>6</v>
      </c>
      <c r="I189" s="155"/>
      <c r="L189" s="151"/>
      <c r="M189" s="156"/>
      <c r="T189" s="157"/>
      <c r="AT189" s="152" t="s">
        <v>154</v>
      </c>
      <c r="AU189" s="152" t="s">
        <v>88</v>
      </c>
      <c r="AV189" s="12" t="s">
        <v>88</v>
      </c>
      <c r="AW189" s="12" t="s">
        <v>35</v>
      </c>
      <c r="AX189" s="12" t="s">
        <v>86</v>
      </c>
      <c r="AY189" s="152" t="s">
        <v>130</v>
      </c>
    </row>
    <row r="190" spans="2:65" s="11" customFormat="1" ht="22.9" customHeight="1">
      <c r="B190" s="120"/>
      <c r="D190" s="121" t="s">
        <v>77</v>
      </c>
      <c r="E190" s="130" t="s">
        <v>136</v>
      </c>
      <c r="F190" s="130" t="s">
        <v>250</v>
      </c>
      <c r="I190" s="123"/>
      <c r="J190" s="131">
        <f>BK190</f>
        <v>0</v>
      </c>
      <c r="L190" s="120"/>
      <c r="M190" s="125"/>
      <c r="P190" s="126">
        <f>SUM(P191:P199)</f>
        <v>0</v>
      </c>
      <c r="R190" s="126">
        <f>SUM(R191:R199)</f>
        <v>0</v>
      </c>
      <c r="T190" s="127">
        <f>SUM(T191:T199)</f>
        <v>0</v>
      </c>
      <c r="AR190" s="121" t="s">
        <v>86</v>
      </c>
      <c r="AT190" s="128" t="s">
        <v>77</v>
      </c>
      <c r="AU190" s="128" t="s">
        <v>86</v>
      </c>
      <c r="AY190" s="121" t="s">
        <v>130</v>
      </c>
      <c r="BK190" s="129">
        <f>SUM(BK191:BK199)</f>
        <v>0</v>
      </c>
    </row>
    <row r="191" spans="2:65" s="1" customFormat="1" ht="24.2" customHeight="1">
      <c r="B191" s="132"/>
      <c r="C191" s="133" t="s">
        <v>7</v>
      </c>
      <c r="D191" s="133" t="s">
        <v>132</v>
      </c>
      <c r="E191" s="134" t="s">
        <v>251</v>
      </c>
      <c r="F191" s="135" t="s">
        <v>252</v>
      </c>
      <c r="G191" s="136" t="s">
        <v>151</v>
      </c>
      <c r="H191" s="137">
        <v>57.72</v>
      </c>
      <c r="I191" s="138"/>
      <c r="J191" s="139">
        <f>ROUND(I191*H191,2)</f>
        <v>0</v>
      </c>
      <c r="K191" s="140"/>
      <c r="L191" s="31"/>
      <c r="M191" s="141" t="s">
        <v>1</v>
      </c>
      <c r="N191" s="142" t="s">
        <v>43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136</v>
      </c>
      <c r="AT191" s="145" t="s">
        <v>132</v>
      </c>
      <c r="AU191" s="145" t="s">
        <v>88</v>
      </c>
      <c r="AY191" s="15" t="s">
        <v>130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5" t="s">
        <v>86</v>
      </c>
      <c r="BK191" s="146">
        <f>ROUND(I191*H191,2)</f>
        <v>0</v>
      </c>
      <c r="BL191" s="15" t="s">
        <v>136</v>
      </c>
      <c r="BM191" s="145" t="s">
        <v>253</v>
      </c>
    </row>
    <row r="192" spans="2:65" s="12" customFormat="1">
      <c r="B192" s="151"/>
      <c r="D192" s="147" t="s">
        <v>154</v>
      </c>
      <c r="E192" s="152" t="s">
        <v>1</v>
      </c>
      <c r="F192" s="153" t="s">
        <v>254</v>
      </c>
      <c r="H192" s="154">
        <v>46.08</v>
      </c>
      <c r="I192" s="155"/>
      <c r="L192" s="151"/>
      <c r="M192" s="156"/>
      <c r="T192" s="157"/>
      <c r="AT192" s="152" t="s">
        <v>154</v>
      </c>
      <c r="AU192" s="152" t="s">
        <v>88</v>
      </c>
      <c r="AV192" s="12" t="s">
        <v>88</v>
      </c>
      <c r="AW192" s="12" t="s">
        <v>35</v>
      </c>
      <c r="AX192" s="12" t="s">
        <v>78</v>
      </c>
      <c r="AY192" s="152" t="s">
        <v>130</v>
      </c>
    </row>
    <row r="193" spans="2:65" s="12" customFormat="1">
      <c r="B193" s="151"/>
      <c r="D193" s="147" t="s">
        <v>154</v>
      </c>
      <c r="E193" s="152" t="s">
        <v>1</v>
      </c>
      <c r="F193" s="153" t="s">
        <v>255</v>
      </c>
      <c r="H193" s="154">
        <v>11.64</v>
      </c>
      <c r="I193" s="155"/>
      <c r="L193" s="151"/>
      <c r="M193" s="156"/>
      <c r="T193" s="157"/>
      <c r="AT193" s="152" t="s">
        <v>154</v>
      </c>
      <c r="AU193" s="152" t="s">
        <v>88</v>
      </c>
      <c r="AV193" s="12" t="s">
        <v>88</v>
      </c>
      <c r="AW193" s="12" t="s">
        <v>35</v>
      </c>
      <c r="AX193" s="12" t="s">
        <v>78</v>
      </c>
      <c r="AY193" s="152" t="s">
        <v>130</v>
      </c>
    </row>
    <row r="194" spans="2:65" s="13" customFormat="1">
      <c r="B194" s="158"/>
      <c r="D194" s="147" t="s">
        <v>154</v>
      </c>
      <c r="E194" s="159" t="s">
        <v>1</v>
      </c>
      <c r="F194" s="160" t="s">
        <v>168</v>
      </c>
      <c r="H194" s="161">
        <v>57.72</v>
      </c>
      <c r="I194" s="162"/>
      <c r="L194" s="158"/>
      <c r="M194" s="163"/>
      <c r="T194" s="164"/>
      <c r="AT194" s="159" t="s">
        <v>154</v>
      </c>
      <c r="AU194" s="159" t="s">
        <v>88</v>
      </c>
      <c r="AV194" s="13" t="s">
        <v>136</v>
      </c>
      <c r="AW194" s="13" t="s">
        <v>35</v>
      </c>
      <c r="AX194" s="13" t="s">
        <v>86</v>
      </c>
      <c r="AY194" s="159" t="s">
        <v>130</v>
      </c>
    </row>
    <row r="195" spans="2:65" s="1" customFormat="1" ht="16.5" customHeight="1">
      <c r="B195" s="132"/>
      <c r="C195" s="133" t="s">
        <v>256</v>
      </c>
      <c r="D195" s="133" t="s">
        <v>132</v>
      </c>
      <c r="E195" s="134" t="s">
        <v>257</v>
      </c>
      <c r="F195" s="135" t="s">
        <v>258</v>
      </c>
      <c r="G195" s="136" t="s">
        <v>151</v>
      </c>
      <c r="H195" s="137">
        <v>366.47399999999999</v>
      </c>
      <c r="I195" s="138"/>
      <c r="J195" s="139">
        <f>ROUND(I195*H195,2)</f>
        <v>0</v>
      </c>
      <c r="K195" s="140"/>
      <c r="L195" s="31"/>
      <c r="M195" s="141" t="s">
        <v>1</v>
      </c>
      <c r="N195" s="142" t="s">
        <v>43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136</v>
      </c>
      <c r="AT195" s="145" t="s">
        <v>132</v>
      </c>
      <c r="AU195" s="145" t="s">
        <v>88</v>
      </c>
      <c r="AY195" s="15" t="s">
        <v>130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5" t="s">
        <v>86</v>
      </c>
      <c r="BK195" s="146">
        <f>ROUND(I195*H195,2)</f>
        <v>0</v>
      </c>
      <c r="BL195" s="15" t="s">
        <v>136</v>
      </c>
      <c r="BM195" s="145" t="s">
        <v>259</v>
      </c>
    </row>
    <row r="196" spans="2:65" s="1" customFormat="1" ht="19.5">
      <c r="B196" s="31"/>
      <c r="D196" s="147" t="s">
        <v>138</v>
      </c>
      <c r="F196" s="148" t="s">
        <v>260</v>
      </c>
      <c r="I196" s="149"/>
      <c r="L196" s="31"/>
      <c r="M196" s="150"/>
      <c r="T196" s="55"/>
      <c r="AT196" s="15" t="s">
        <v>138</v>
      </c>
      <c r="AU196" s="15" t="s">
        <v>88</v>
      </c>
    </row>
    <row r="197" spans="2:65" s="12" customFormat="1">
      <c r="B197" s="151"/>
      <c r="D197" s="147" t="s">
        <v>154</v>
      </c>
      <c r="E197" s="152" t="s">
        <v>1</v>
      </c>
      <c r="F197" s="153" t="s">
        <v>261</v>
      </c>
      <c r="H197" s="154">
        <v>325.60199999999998</v>
      </c>
      <c r="I197" s="155"/>
      <c r="L197" s="151"/>
      <c r="M197" s="156"/>
      <c r="T197" s="157"/>
      <c r="AT197" s="152" t="s">
        <v>154</v>
      </c>
      <c r="AU197" s="152" t="s">
        <v>88</v>
      </c>
      <c r="AV197" s="12" t="s">
        <v>88</v>
      </c>
      <c r="AW197" s="12" t="s">
        <v>35</v>
      </c>
      <c r="AX197" s="12" t="s">
        <v>78</v>
      </c>
      <c r="AY197" s="152" t="s">
        <v>130</v>
      </c>
    </row>
    <row r="198" spans="2:65" s="12" customFormat="1">
      <c r="B198" s="151"/>
      <c r="D198" s="147" t="s">
        <v>154</v>
      </c>
      <c r="E198" s="152" t="s">
        <v>1</v>
      </c>
      <c r="F198" s="153" t="s">
        <v>262</v>
      </c>
      <c r="H198" s="154">
        <v>40.872</v>
      </c>
      <c r="I198" s="155"/>
      <c r="L198" s="151"/>
      <c r="M198" s="156"/>
      <c r="T198" s="157"/>
      <c r="AT198" s="152" t="s">
        <v>154</v>
      </c>
      <c r="AU198" s="152" t="s">
        <v>88</v>
      </c>
      <c r="AV198" s="12" t="s">
        <v>88</v>
      </c>
      <c r="AW198" s="12" t="s">
        <v>35</v>
      </c>
      <c r="AX198" s="12" t="s">
        <v>78</v>
      </c>
      <c r="AY198" s="152" t="s">
        <v>130</v>
      </c>
    </row>
    <row r="199" spans="2:65" s="13" customFormat="1">
      <c r="B199" s="158"/>
      <c r="D199" s="147" t="s">
        <v>154</v>
      </c>
      <c r="E199" s="159" t="s">
        <v>1</v>
      </c>
      <c r="F199" s="160" t="s">
        <v>168</v>
      </c>
      <c r="H199" s="161">
        <v>366.47399999999999</v>
      </c>
      <c r="I199" s="162"/>
      <c r="L199" s="158"/>
      <c r="M199" s="163"/>
      <c r="T199" s="164"/>
      <c r="AT199" s="159" t="s">
        <v>154</v>
      </c>
      <c r="AU199" s="159" t="s">
        <v>88</v>
      </c>
      <c r="AV199" s="13" t="s">
        <v>136</v>
      </c>
      <c r="AW199" s="13" t="s">
        <v>35</v>
      </c>
      <c r="AX199" s="13" t="s">
        <v>86</v>
      </c>
      <c r="AY199" s="159" t="s">
        <v>130</v>
      </c>
    </row>
    <row r="200" spans="2:65" s="11" customFormat="1" ht="22.9" customHeight="1">
      <c r="B200" s="120"/>
      <c r="D200" s="121" t="s">
        <v>77</v>
      </c>
      <c r="E200" s="130" t="s">
        <v>156</v>
      </c>
      <c r="F200" s="130" t="s">
        <v>263</v>
      </c>
      <c r="I200" s="123"/>
      <c r="J200" s="131">
        <f>BK200</f>
        <v>0</v>
      </c>
      <c r="L200" s="120"/>
      <c r="M200" s="125"/>
      <c r="P200" s="126">
        <f>SUM(P201:P209)</f>
        <v>0</v>
      </c>
      <c r="R200" s="126">
        <f>SUM(R201:R209)</f>
        <v>0</v>
      </c>
      <c r="T200" s="127">
        <f>SUM(T201:T209)</f>
        <v>0</v>
      </c>
      <c r="AR200" s="121" t="s">
        <v>86</v>
      </c>
      <c r="AT200" s="128" t="s">
        <v>77</v>
      </c>
      <c r="AU200" s="128" t="s">
        <v>86</v>
      </c>
      <c r="AY200" s="121" t="s">
        <v>130</v>
      </c>
      <c r="BK200" s="129">
        <f>SUM(BK201:BK209)</f>
        <v>0</v>
      </c>
    </row>
    <row r="201" spans="2:65" s="1" customFormat="1" ht="24.2" customHeight="1">
      <c r="B201" s="132"/>
      <c r="C201" s="133" t="s">
        <v>264</v>
      </c>
      <c r="D201" s="133" t="s">
        <v>132</v>
      </c>
      <c r="E201" s="134" t="s">
        <v>265</v>
      </c>
      <c r="F201" s="135" t="s">
        <v>266</v>
      </c>
      <c r="G201" s="136" t="s">
        <v>135</v>
      </c>
      <c r="H201" s="137">
        <v>52</v>
      </c>
      <c r="I201" s="138"/>
      <c r="J201" s="139">
        <f>ROUND(I201*H201,2)</f>
        <v>0</v>
      </c>
      <c r="K201" s="140"/>
      <c r="L201" s="31"/>
      <c r="M201" s="141" t="s">
        <v>1</v>
      </c>
      <c r="N201" s="142" t="s">
        <v>43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136</v>
      </c>
      <c r="AT201" s="145" t="s">
        <v>132</v>
      </c>
      <c r="AU201" s="145" t="s">
        <v>88</v>
      </c>
      <c r="AY201" s="15" t="s">
        <v>130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5" t="s">
        <v>86</v>
      </c>
      <c r="BK201" s="146">
        <f>ROUND(I201*H201,2)</f>
        <v>0</v>
      </c>
      <c r="BL201" s="15" t="s">
        <v>136</v>
      </c>
      <c r="BM201" s="145" t="s">
        <v>267</v>
      </c>
    </row>
    <row r="202" spans="2:65" s="12" customFormat="1">
      <c r="B202" s="151"/>
      <c r="D202" s="147" t="s">
        <v>154</v>
      </c>
      <c r="E202" s="152" t="s">
        <v>1</v>
      </c>
      <c r="F202" s="153" t="s">
        <v>268</v>
      </c>
      <c r="H202" s="154">
        <v>52</v>
      </c>
      <c r="I202" s="155"/>
      <c r="L202" s="151"/>
      <c r="M202" s="156"/>
      <c r="T202" s="157"/>
      <c r="AT202" s="152" t="s">
        <v>154</v>
      </c>
      <c r="AU202" s="152" t="s">
        <v>88</v>
      </c>
      <c r="AV202" s="12" t="s">
        <v>88</v>
      </c>
      <c r="AW202" s="12" t="s">
        <v>35</v>
      </c>
      <c r="AX202" s="12" t="s">
        <v>86</v>
      </c>
      <c r="AY202" s="152" t="s">
        <v>130</v>
      </c>
    </row>
    <row r="203" spans="2:65" s="1" customFormat="1" ht="24.2" customHeight="1">
      <c r="B203" s="132"/>
      <c r="C203" s="133" t="s">
        <v>269</v>
      </c>
      <c r="D203" s="133" t="s">
        <v>132</v>
      </c>
      <c r="E203" s="134" t="s">
        <v>270</v>
      </c>
      <c r="F203" s="135" t="s">
        <v>271</v>
      </c>
      <c r="G203" s="136" t="s">
        <v>135</v>
      </c>
      <c r="H203" s="137">
        <v>52</v>
      </c>
      <c r="I203" s="138"/>
      <c r="J203" s="139">
        <f>ROUND(I203*H203,2)</f>
        <v>0</v>
      </c>
      <c r="K203" s="140"/>
      <c r="L203" s="31"/>
      <c r="M203" s="141" t="s">
        <v>1</v>
      </c>
      <c r="N203" s="142" t="s">
        <v>43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136</v>
      </c>
      <c r="AT203" s="145" t="s">
        <v>132</v>
      </c>
      <c r="AU203" s="145" t="s">
        <v>88</v>
      </c>
      <c r="AY203" s="15" t="s">
        <v>130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5" t="s">
        <v>86</v>
      </c>
      <c r="BK203" s="146">
        <f>ROUND(I203*H203,2)</f>
        <v>0</v>
      </c>
      <c r="BL203" s="15" t="s">
        <v>136</v>
      </c>
      <c r="BM203" s="145" t="s">
        <v>272</v>
      </c>
    </row>
    <row r="204" spans="2:65" s="12" customFormat="1">
      <c r="B204" s="151"/>
      <c r="D204" s="147" t="s">
        <v>154</v>
      </c>
      <c r="E204" s="152" t="s">
        <v>1</v>
      </c>
      <c r="F204" s="153" t="s">
        <v>268</v>
      </c>
      <c r="H204" s="154">
        <v>52</v>
      </c>
      <c r="I204" s="155"/>
      <c r="L204" s="151"/>
      <c r="M204" s="156"/>
      <c r="T204" s="157"/>
      <c r="AT204" s="152" t="s">
        <v>154</v>
      </c>
      <c r="AU204" s="152" t="s">
        <v>88</v>
      </c>
      <c r="AV204" s="12" t="s">
        <v>88</v>
      </c>
      <c r="AW204" s="12" t="s">
        <v>35</v>
      </c>
      <c r="AX204" s="12" t="s">
        <v>86</v>
      </c>
      <c r="AY204" s="152" t="s">
        <v>130</v>
      </c>
    </row>
    <row r="205" spans="2:65" s="1" customFormat="1" ht="24.2" customHeight="1">
      <c r="B205" s="132"/>
      <c r="C205" s="133" t="s">
        <v>273</v>
      </c>
      <c r="D205" s="133" t="s">
        <v>132</v>
      </c>
      <c r="E205" s="134" t="s">
        <v>274</v>
      </c>
      <c r="F205" s="135" t="s">
        <v>275</v>
      </c>
      <c r="G205" s="136" t="s">
        <v>135</v>
      </c>
      <c r="H205" s="137">
        <v>52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43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136</v>
      </c>
      <c r="AT205" s="145" t="s">
        <v>132</v>
      </c>
      <c r="AU205" s="145" t="s">
        <v>88</v>
      </c>
      <c r="AY205" s="15" t="s">
        <v>130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5" t="s">
        <v>86</v>
      </c>
      <c r="BK205" s="146">
        <f>ROUND(I205*H205,2)</f>
        <v>0</v>
      </c>
      <c r="BL205" s="15" t="s">
        <v>136</v>
      </c>
      <c r="BM205" s="145" t="s">
        <v>276</v>
      </c>
    </row>
    <row r="206" spans="2:65" s="12" customFormat="1">
      <c r="B206" s="151"/>
      <c r="D206" s="147" t="s">
        <v>154</v>
      </c>
      <c r="E206" s="152" t="s">
        <v>1</v>
      </c>
      <c r="F206" s="153" t="s">
        <v>268</v>
      </c>
      <c r="H206" s="154">
        <v>52</v>
      </c>
      <c r="I206" s="155"/>
      <c r="L206" s="151"/>
      <c r="M206" s="156"/>
      <c r="T206" s="157"/>
      <c r="AT206" s="152" t="s">
        <v>154</v>
      </c>
      <c r="AU206" s="152" t="s">
        <v>88</v>
      </c>
      <c r="AV206" s="12" t="s">
        <v>88</v>
      </c>
      <c r="AW206" s="12" t="s">
        <v>35</v>
      </c>
      <c r="AX206" s="12" t="s">
        <v>86</v>
      </c>
      <c r="AY206" s="152" t="s">
        <v>130</v>
      </c>
    </row>
    <row r="207" spans="2:65" s="1" customFormat="1" ht="24.2" customHeight="1">
      <c r="B207" s="132"/>
      <c r="C207" s="133" t="s">
        <v>277</v>
      </c>
      <c r="D207" s="133" t="s">
        <v>132</v>
      </c>
      <c r="E207" s="134" t="s">
        <v>278</v>
      </c>
      <c r="F207" s="135" t="s">
        <v>279</v>
      </c>
      <c r="G207" s="136" t="s">
        <v>135</v>
      </c>
      <c r="H207" s="137">
        <v>44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43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136</v>
      </c>
      <c r="AT207" s="145" t="s">
        <v>132</v>
      </c>
      <c r="AU207" s="145" t="s">
        <v>88</v>
      </c>
      <c r="AY207" s="15" t="s">
        <v>130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5" t="s">
        <v>86</v>
      </c>
      <c r="BK207" s="146">
        <f>ROUND(I207*H207,2)</f>
        <v>0</v>
      </c>
      <c r="BL207" s="15" t="s">
        <v>136</v>
      </c>
      <c r="BM207" s="145" t="s">
        <v>280</v>
      </c>
    </row>
    <row r="208" spans="2:65" s="1" customFormat="1" ht="21.75" customHeight="1">
      <c r="B208" s="132"/>
      <c r="C208" s="133" t="s">
        <v>281</v>
      </c>
      <c r="D208" s="133" t="s">
        <v>132</v>
      </c>
      <c r="E208" s="134" t="s">
        <v>282</v>
      </c>
      <c r="F208" s="135" t="s">
        <v>283</v>
      </c>
      <c r="G208" s="136" t="s">
        <v>135</v>
      </c>
      <c r="H208" s="137">
        <v>44</v>
      </c>
      <c r="I208" s="138"/>
      <c r="J208" s="139">
        <f>ROUND(I208*H208,2)</f>
        <v>0</v>
      </c>
      <c r="K208" s="140"/>
      <c r="L208" s="31"/>
      <c r="M208" s="141" t="s">
        <v>1</v>
      </c>
      <c r="N208" s="142" t="s">
        <v>43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136</v>
      </c>
      <c r="AT208" s="145" t="s">
        <v>132</v>
      </c>
      <c r="AU208" s="145" t="s">
        <v>88</v>
      </c>
      <c r="AY208" s="15" t="s">
        <v>130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5" t="s">
        <v>86</v>
      </c>
      <c r="BK208" s="146">
        <f>ROUND(I208*H208,2)</f>
        <v>0</v>
      </c>
      <c r="BL208" s="15" t="s">
        <v>136</v>
      </c>
      <c r="BM208" s="145" t="s">
        <v>284</v>
      </c>
    </row>
    <row r="209" spans="2:65" s="1" customFormat="1" ht="33" customHeight="1">
      <c r="B209" s="132"/>
      <c r="C209" s="133" t="s">
        <v>285</v>
      </c>
      <c r="D209" s="133" t="s">
        <v>132</v>
      </c>
      <c r="E209" s="134" t="s">
        <v>286</v>
      </c>
      <c r="F209" s="135" t="s">
        <v>287</v>
      </c>
      <c r="G209" s="136" t="s">
        <v>135</v>
      </c>
      <c r="H209" s="137">
        <v>44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43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136</v>
      </c>
      <c r="AT209" s="145" t="s">
        <v>132</v>
      </c>
      <c r="AU209" s="145" t="s">
        <v>88</v>
      </c>
      <c r="AY209" s="15" t="s">
        <v>130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5" t="s">
        <v>86</v>
      </c>
      <c r="BK209" s="146">
        <f>ROUND(I209*H209,2)</f>
        <v>0</v>
      </c>
      <c r="BL209" s="15" t="s">
        <v>136</v>
      </c>
      <c r="BM209" s="145" t="s">
        <v>288</v>
      </c>
    </row>
    <row r="210" spans="2:65" s="11" customFormat="1" ht="22.9" customHeight="1">
      <c r="B210" s="120"/>
      <c r="D210" s="121" t="s">
        <v>77</v>
      </c>
      <c r="E210" s="130" t="s">
        <v>162</v>
      </c>
      <c r="F210" s="130" t="s">
        <v>289</v>
      </c>
      <c r="I210" s="123"/>
      <c r="J210" s="131">
        <f>BK210</f>
        <v>0</v>
      </c>
      <c r="L210" s="120"/>
      <c r="M210" s="125"/>
      <c r="P210" s="126">
        <f>SUM(P211:P212)</f>
        <v>0</v>
      </c>
      <c r="R210" s="126">
        <f>SUM(R211:R212)</f>
        <v>4.8592599999999993E-2</v>
      </c>
      <c r="T210" s="127">
        <f>SUM(T211:T212)</f>
        <v>0</v>
      </c>
      <c r="AR210" s="121" t="s">
        <v>86</v>
      </c>
      <c r="AT210" s="128" t="s">
        <v>77</v>
      </c>
      <c r="AU210" s="128" t="s">
        <v>86</v>
      </c>
      <c r="AY210" s="121" t="s">
        <v>130</v>
      </c>
      <c r="BK210" s="129">
        <f>SUM(BK211:BK212)</f>
        <v>0</v>
      </c>
    </row>
    <row r="211" spans="2:65" s="1" customFormat="1" ht="21.75" customHeight="1">
      <c r="B211" s="132"/>
      <c r="C211" s="133" t="s">
        <v>290</v>
      </c>
      <c r="D211" s="133" t="s">
        <v>132</v>
      </c>
      <c r="E211" s="134" t="s">
        <v>291</v>
      </c>
      <c r="F211" s="135" t="s">
        <v>292</v>
      </c>
      <c r="G211" s="136" t="s">
        <v>151</v>
      </c>
      <c r="H211" s="137">
        <v>4.2699999999999996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43</v>
      </c>
      <c r="P211" s="143">
        <f>O211*H211</f>
        <v>0</v>
      </c>
      <c r="Q211" s="143">
        <v>1.1379999999999999E-2</v>
      </c>
      <c r="R211" s="143">
        <f>Q211*H211</f>
        <v>4.8592599999999993E-2</v>
      </c>
      <c r="S211" s="143">
        <v>0</v>
      </c>
      <c r="T211" s="144">
        <f>S211*H211</f>
        <v>0</v>
      </c>
      <c r="AR211" s="145" t="s">
        <v>136</v>
      </c>
      <c r="AT211" s="145" t="s">
        <v>132</v>
      </c>
      <c r="AU211" s="145" t="s">
        <v>88</v>
      </c>
      <c r="AY211" s="15" t="s">
        <v>130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5" t="s">
        <v>86</v>
      </c>
      <c r="BK211" s="146">
        <f>ROUND(I211*H211,2)</f>
        <v>0</v>
      </c>
      <c r="BL211" s="15" t="s">
        <v>136</v>
      </c>
      <c r="BM211" s="145" t="s">
        <v>293</v>
      </c>
    </row>
    <row r="212" spans="2:65" s="1" customFormat="1" ht="19.5">
      <c r="B212" s="31"/>
      <c r="D212" s="147" t="s">
        <v>138</v>
      </c>
      <c r="F212" s="148" t="s">
        <v>294</v>
      </c>
      <c r="I212" s="149"/>
      <c r="L212" s="31"/>
      <c r="M212" s="150"/>
      <c r="T212" s="55"/>
      <c r="AT212" s="15" t="s">
        <v>138</v>
      </c>
      <c r="AU212" s="15" t="s">
        <v>88</v>
      </c>
    </row>
    <row r="213" spans="2:65" s="11" customFormat="1" ht="22.9" customHeight="1">
      <c r="B213" s="120"/>
      <c r="D213" s="121" t="s">
        <v>77</v>
      </c>
      <c r="E213" s="130" t="s">
        <v>174</v>
      </c>
      <c r="F213" s="130" t="s">
        <v>295</v>
      </c>
      <c r="I213" s="123"/>
      <c r="J213" s="131">
        <f>BK213</f>
        <v>0</v>
      </c>
      <c r="L213" s="120"/>
      <c r="M213" s="125"/>
      <c r="P213" s="126">
        <f>SUM(P214:P291)</f>
        <v>0</v>
      </c>
      <c r="R213" s="126">
        <f>SUM(R214:R291)</f>
        <v>3.8716900000000005</v>
      </c>
      <c r="T213" s="127">
        <f>SUM(T214:T291)</f>
        <v>0.05</v>
      </c>
      <c r="AR213" s="121" t="s">
        <v>86</v>
      </c>
      <c r="AT213" s="128" t="s">
        <v>77</v>
      </c>
      <c r="AU213" s="128" t="s">
        <v>86</v>
      </c>
      <c r="AY213" s="121" t="s">
        <v>130</v>
      </c>
      <c r="BK213" s="129">
        <f>SUM(BK214:BK291)</f>
        <v>0</v>
      </c>
    </row>
    <row r="214" spans="2:65" s="1" customFormat="1" ht="24.2" customHeight="1">
      <c r="B214" s="132"/>
      <c r="C214" s="133" t="s">
        <v>296</v>
      </c>
      <c r="D214" s="133" t="s">
        <v>132</v>
      </c>
      <c r="E214" s="134" t="s">
        <v>297</v>
      </c>
      <c r="F214" s="135" t="s">
        <v>298</v>
      </c>
      <c r="G214" s="136" t="s">
        <v>299</v>
      </c>
      <c r="H214" s="137">
        <v>44</v>
      </c>
      <c r="I214" s="138"/>
      <c r="J214" s="139">
        <f t="shared" ref="J214:J224" si="0">ROUND(I214*H214,2)</f>
        <v>0</v>
      </c>
      <c r="K214" s="140"/>
      <c r="L214" s="31"/>
      <c r="M214" s="141" t="s">
        <v>1</v>
      </c>
      <c r="N214" s="142" t="s">
        <v>43</v>
      </c>
      <c r="P214" s="143">
        <f t="shared" ref="P214:P224" si="1">O214*H214</f>
        <v>0</v>
      </c>
      <c r="Q214" s="143">
        <v>2.1000000000000001E-4</v>
      </c>
      <c r="R214" s="143">
        <f t="shared" ref="R214:R224" si="2">Q214*H214</f>
        <v>9.2399999999999999E-3</v>
      </c>
      <c r="S214" s="143">
        <v>0</v>
      </c>
      <c r="T214" s="144">
        <f t="shared" ref="T214:T224" si="3">S214*H214</f>
        <v>0</v>
      </c>
      <c r="AR214" s="145" t="s">
        <v>136</v>
      </c>
      <c r="AT214" s="145" t="s">
        <v>132</v>
      </c>
      <c r="AU214" s="145" t="s">
        <v>88</v>
      </c>
      <c r="AY214" s="15" t="s">
        <v>130</v>
      </c>
      <c r="BE214" s="146">
        <f t="shared" ref="BE214:BE224" si="4">IF(N214="základní",J214,0)</f>
        <v>0</v>
      </c>
      <c r="BF214" s="146">
        <f t="shared" ref="BF214:BF224" si="5">IF(N214="snížená",J214,0)</f>
        <v>0</v>
      </c>
      <c r="BG214" s="146">
        <f t="shared" ref="BG214:BG224" si="6">IF(N214="zákl. přenesená",J214,0)</f>
        <v>0</v>
      </c>
      <c r="BH214" s="146">
        <f t="shared" ref="BH214:BH224" si="7">IF(N214="sníž. přenesená",J214,0)</f>
        <v>0</v>
      </c>
      <c r="BI214" s="146">
        <f t="shared" ref="BI214:BI224" si="8">IF(N214="nulová",J214,0)</f>
        <v>0</v>
      </c>
      <c r="BJ214" s="15" t="s">
        <v>86</v>
      </c>
      <c r="BK214" s="146">
        <f t="shared" ref="BK214:BK224" si="9">ROUND(I214*H214,2)</f>
        <v>0</v>
      </c>
      <c r="BL214" s="15" t="s">
        <v>136</v>
      </c>
      <c r="BM214" s="145" t="s">
        <v>300</v>
      </c>
    </row>
    <row r="215" spans="2:65" s="1" customFormat="1" ht="24.2" customHeight="1">
      <c r="B215" s="132"/>
      <c r="C215" s="165" t="s">
        <v>301</v>
      </c>
      <c r="D215" s="165" t="s">
        <v>238</v>
      </c>
      <c r="E215" s="166" t="s">
        <v>302</v>
      </c>
      <c r="F215" s="167" t="s">
        <v>303</v>
      </c>
      <c r="G215" s="168" t="s">
        <v>299</v>
      </c>
      <c r="H215" s="169">
        <v>44</v>
      </c>
      <c r="I215" s="170"/>
      <c r="J215" s="171">
        <f t="shared" si="0"/>
        <v>0</v>
      </c>
      <c r="K215" s="172"/>
      <c r="L215" s="173"/>
      <c r="M215" s="174" t="s">
        <v>1</v>
      </c>
      <c r="N215" s="175" t="s">
        <v>43</v>
      </c>
      <c r="P215" s="143">
        <f t="shared" si="1"/>
        <v>0</v>
      </c>
      <c r="Q215" s="143">
        <v>4.4000000000000002E-4</v>
      </c>
      <c r="R215" s="143">
        <f t="shared" si="2"/>
        <v>1.9360000000000002E-2</v>
      </c>
      <c r="S215" s="143">
        <v>0</v>
      </c>
      <c r="T215" s="144">
        <f t="shared" si="3"/>
        <v>0</v>
      </c>
      <c r="AR215" s="145" t="s">
        <v>174</v>
      </c>
      <c r="AT215" s="145" t="s">
        <v>238</v>
      </c>
      <c r="AU215" s="145" t="s">
        <v>88</v>
      </c>
      <c r="AY215" s="15" t="s">
        <v>130</v>
      </c>
      <c r="BE215" s="146">
        <f t="shared" si="4"/>
        <v>0</v>
      </c>
      <c r="BF215" s="146">
        <f t="shared" si="5"/>
        <v>0</v>
      </c>
      <c r="BG215" s="146">
        <f t="shared" si="6"/>
        <v>0</v>
      </c>
      <c r="BH215" s="146">
        <f t="shared" si="7"/>
        <v>0</v>
      </c>
      <c r="BI215" s="146">
        <f t="shared" si="8"/>
        <v>0</v>
      </c>
      <c r="BJ215" s="15" t="s">
        <v>86</v>
      </c>
      <c r="BK215" s="146">
        <f t="shared" si="9"/>
        <v>0</v>
      </c>
      <c r="BL215" s="15" t="s">
        <v>136</v>
      </c>
      <c r="BM215" s="145" t="s">
        <v>304</v>
      </c>
    </row>
    <row r="216" spans="2:65" s="1" customFormat="1" ht="16.5" customHeight="1">
      <c r="B216" s="132"/>
      <c r="C216" s="133" t="s">
        <v>305</v>
      </c>
      <c r="D216" s="133" t="s">
        <v>132</v>
      </c>
      <c r="E216" s="134" t="s">
        <v>306</v>
      </c>
      <c r="F216" s="135" t="s">
        <v>307</v>
      </c>
      <c r="G216" s="136" t="s">
        <v>299</v>
      </c>
      <c r="H216" s="137">
        <v>4</v>
      </c>
      <c r="I216" s="138"/>
      <c r="J216" s="139">
        <f t="shared" si="0"/>
        <v>0</v>
      </c>
      <c r="K216" s="140"/>
      <c r="L216" s="31"/>
      <c r="M216" s="141" t="s">
        <v>1</v>
      </c>
      <c r="N216" s="142" t="s">
        <v>43</v>
      </c>
      <c r="P216" s="143">
        <f t="shared" si="1"/>
        <v>0</v>
      </c>
      <c r="Q216" s="143">
        <v>2.1000000000000001E-4</v>
      </c>
      <c r="R216" s="143">
        <f t="shared" si="2"/>
        <v>8.4000000000000003E-4</v>
      </c>
      <c r="S216" s="143">
        <v>0</v>
      </c>
      <c r="T216" s="144">
        <f t="shared" si="3"/>
        <v>0</v>
      </c>
      <c r="AR216" s="145" t="s">
        <v>136</v>
      </c>
      <c r="AT216" s="145" t="s">
        <v>132</v>
      </c>
      <c r="AU216" s="145" t="s">
        <v>88</v>
      </c>
      <c r="AY216" s="15" t="s">
        <v>130</v>
      </c>
      <c r="BE216" s="146">
        <f t="shared" si="4"/>
        <v>0</v>
      </c>
      <c r="BF216" s="146">
        <f t="shared" si="5"/>
        <v>0</v>
      </c>
      <c r="BG216" s="146">
        <f t="shared" si="6"/>
        <v>0</v>
      </c>
      <c r="BH216" s="146">
        <f t="shared" si="7"/>
        <v>0</v>
      </c>
      <c r="BI216" s="146">
        <f t="shared" si="8"/>
        <v>0</v>
      </c>
      <c r="BJ216" s="15" t="s">
        <v>86</v>
      </c>
      <c r="BK216" s="146">
        <f t="shared" si="9"/>
        <v>0</v>
      </c>
      <c r="BL216" s="15" t="s">
        <v>136</v>
      </c>
      <c r="BM216" s="145" t="s">
        <v>308</v>
      </c>
    </row>
    <row r="217" spans="2:65" s="1" customFormat="1" ht="24.2" customHeight="1">
      <c r="B217" s="132"/>
      <c r="C217" s="165" t="s">
        <v>309</v>
      </c>
      <c r="D217" s="165" t="s">
        <v>238</v>
      </c>
      <c r="E217" s="166" t="s">
        <v>310</v>
      </c>
      <c r="F217" s="167" t="s">
        <v>311</v>
      </c>
      <c r="G217" s="168" t="s">
        <v>299</v>
      </c>
      <c r="H217" s="169">
        <v>4</v>
      </c>
      <c r="I217" s="170"/>
      <c r="J217" s="171">
        <f t="shared" si="0"/>
        <v>0</v>
      </c>
      <c r="K217" s="172"/>
      <c r="L217" s="173"/>
      <c r="M217" s="174" t="s">
        <v>1</v>
      </c>
      <c r="N217" s="175" t="s">
        <v>43</v>
      </c>
      <c r="P217" s="143">
        <f t="shared" si="1"/>
        <v>0</v>
      </c>
      <c r="Q217" s="143">
        <v>1.2200000000000001E-2</v>
      </c>
      <c r="R217" s="143">
        <f t="shared" si="2"/>
        <v>4.8800000000000003E-2</v>
      </c>
      <c r="S217" s="143">
        <v>0</v>
      </c>
      <c r="T217" s="144">
        <f t="shared" si="3"/>
        <v>0</v>
      </c>
      <c r="AR217" s="145" t="s">
        <v>174</v>
      </c>
      <c r="AT217" s="145" t="s">
        <v>238</v>
      </c>
      <c r="AU217" s="145" t="s">
        <v>88</v>
      </c>
      <c r="AY217" s="15" t="s">
        <v>130</v>
      </c>
      <c r="BE217" s="146">
        <f t="shared" si="4"/>
        <v>0</v>
      </c>
      <c r="BF217" s="146">
        <f t="shared" si="5"/>
        <v>0</v>
      </c>
      <c r="BG217" s="146">
        <f t="shared" si="6"/>
        <v>0</v>
      </c>
      <c r="BH217" s="146">
        <f t="shared" si="7"/>
        <v>0</v>
      </c>
      <c r="BI217" s="146">
        <f t="shared" si="8"/>
        <v>0</v>
      </c>
      <c r="BJ217" s="15" t="s">
        <v>86</v>
      </c>
      <c r="BK217" s="146">
        <f t="shared" si="9"/>
        <v>0</v>
      </c>
      <c r="BL217" s="15" t="s">
        <v>136</v>
      </c>
      <c r="BM217" s="145" t="s">
        <v>312</v>
      </c>
    </row>
    <row r="218" spans="2:65" s="1" customFormat="1" ht="16.5" customHeight="1">
      <c r="B218" s="132"/>
      <c r="C218" s="133" t="s">
        <v>313</v>
      </c>
      <c r="D218" s="133" t="s">
        <v>132</v>
      </c>
      <c r="E218" s="134" t="s">
        <v>314</v>
      </c>
      <c r="F218" s="135" t="s">
        <v>315</v>
      </c>
      <c r="G218" s="136" t="s">
        <v>299</v>
      </c>
      <c r="H218" s="137">
        <v>7</v>
      </c>
      <c r="I218" s="138"/>
      <c r="J218" s="139">
        <f t="shared" si="0"/>
        <v>0</v>
      </c>
      <c r="K218" s="140"/>
      <c r="L218" s="31"/>
      <c r="M218" s="141" t="s">
        <v>1</v>
      </c>
      <c r="N218" s="142" t="s">
        <v>43</v>
      </c>
      <c r="P218" s="143">
        <f t="shared" si="1"/>
        <v>0</v>
      </c>
      <c r="Q218" s="143">
        <v>0</v>
      </c>
      <c r="R218" s="143">
        <f t="shared" si="2"/>
        <v>0</v>
      </c>
      <c r="S218" s="143">
        <v>0</v>
      </c>
      <c r="T218" s="144">
        <f t="shared" si="3"/>
        <v>0</v>
      </c>
      <c r="AR218" s="145" t="s">
        <v>136</v>
      </c>
      <c r="AT218" s="145" t="s">
        <v>132</v>
      </c>
      <c r="AU218" s="145" t="s">
        <v>88</v>
      </c>
      <c r="AY218" s="15" t="s">
        <v>130</v>
      </c>
      <c r="BE218" s="146">
        <f t="shared" si="4"/>
        <v>0</v>
      </c>
      <c r="BF218" s="146">
        <f t="shared" si="5"/>
        <v>0</v>
      </c>
      <c r="BG218" s="146">
        <f t="shared" si="6"/>
        <v>0</v>
      </c>
      <c r="BH218" s="146">
        <f t="shared" si="7"/>
        <v>0</v>
      </c>
      <c r="BI218" s="146">
        <f t="shared" si="8"/>
        <v>0</v>
      </c>
      <c r="BJ218" s="15" t="s">
        <v>86</v>
      </c>
      <c r="BK218" s="146">
        <f t="shared" si="9"/>
        <v>0</v>
      </c>
      <c r="BL218" s="15" t="s">
        <v>136</v>
      </c>
      <c r="BM218" s="145" t="s">
        <v>316</v>
      </c>
    </row>
    <row r="219" spans="2:65" s="1" customFormat="1" ht="21.75" customHeight="1">
      <c r="B219" s="132"/>
      <c r="C219" s="165" t="s">
        <v>317</v>
      </c>
      <c r="D219" s="165" t="s">
        <v>238</v>
      </c>
      <c r="E219" s="166" t="s">
        <v>318</v>
      </c>
      <c r="F219" s="167" t="s">
        <v>319</v>
      </c>
      <c r="G219" s="168" t="s">
        <v>299</v>
      </c>
      <c r="H219" s="169">
        <v>1</v>
      </c>
      <c r="I219" s="170"/>
      <c r="J219" s="171">
        <f t="shared" si="0"/>
        <v>0</v>
      </c>
      <c r="K219" s="172"/>
      <c r="L219" s="173"/>
      <c r="M219" s="174" t="s">
        <v>1</v>
      </c>
      <c r="N219" s="175" t="s">
        <v>43</v>
      </c>
      <c r="P219" s="143">
        <f t="shared" si="1"/>
        <v>0</v>
      </c>
      <c r="Q219" s="143">
        <v>1.32E-2</v>
      </c>
      <c r="R219" s="143">
        <f t="shared" si="2"/>
        <v>1.32E-2</v>
      </c>
      <c r="S219" s="143">
        <v>0</v>
      </c>
      <c r="T219" s="144">
        <f t="shared" si="3"/>
        <v>0</v>
      </c>
      <c r="AR219" s="145" t="s">
        <v>174</v>
      </c>
      <c r="AT219" s="145" t="s">
        <v>238</v>
      </c>
      <c r="AU219" s="145" t="s">
        <v>88</v>
      </c>
      <c r="AY219" s="15" t="s">
        <v>130</v>
      </c>
      <c r="BE219" s="146">
        <f t="shared" si="4"/>
        <v>0</v>
      </c>
      <c r="BF219" s="146">
        <f t="shared" si="5"/>
        <v>0</v>
      </c>
      <c r="BG219" s="146">
        <f t="shared" si="6"/>
        <v>0</v>
      </c>
      <c r="BH219" s="146">
        <f t="shared" si="7"/>
        <v>0</v>
      </c>
      <c r="BI219" s="146">
        <f t="shared" si="8"/>
        <v>0</v>
      </c>
      <c r="BJ219" s="15" t="s">
        <v>86</v>
      </c>
      <c r="BK219" s="146">
        <f t="shared" si="9"/>
        <v>0</v>
      </c>
      <c r="BL219" s="15" t="s">
        <v>136</v>
      </c>
      <c r="BM219" s="145" t="s">
        <v>320</v>
      </c>
    </row>
    <row r="220" spans="2:65" s="1" customFormat="1" ht="24.2" customHeight="1">
      <c r="B220" s="132"/>
      <c r="C220" s="165" t="s">
        <v>321</v>
      </c>
      <c r="D220" s="165" t="s">
        <v>238</v>
      </c>
      <c r="E220" s="166" t="s">
        <v>322</v>
      </c>
      <c r="F220" s="167" t="s">
        <v>323</v>
      </c>
      <c r="G220" s="168" t="s">
        <v>299</v>
      </c>
      <c r="H220" s="169">
        <v>1</v>
      </c>
      <c r="I220" s="170"/>
      <c r="J220" s="171">
        <f t="shared" si="0"/>
        <v>0</v>
      </c>
      <c r="K220" s="172"/>
      <c r="L220" s="173"/>
      <c r="M220" s="174" t="s">
        <v>1</v>
      </c>
      <c r="N220" s="175" t="s">
        <v>43</v>
      </c>
      <c r="P220" s="143">
        <f t="shared" si="1"/>
        <v>0</v>
      </c>
      <c r="Q220" s="143">
        <v>1.49E-2</v>
      </c>
      <c r="R220" s="143">
        <f t="shared" si="2"/>
        <v>1.49E-2</v>
      </c>
      <c r="S220" s="143">
        <v>0</v>
      </c>
      <c r="T220" s="144">
        <f t="shared" si="3"/>
        <v>0</v>
      </c>
      <c r="AR220" s="145" t="s">
        <v>174</v>
      </c>
      <c r="AT220" s="145" t="s">
        <v>238</v>
      </c>
      <c r="AU220" s="145" t="s">
        <v>88</v>
      </c>
      <c r="AY220" s="15" t="s">
        <v>130</v>
      </c>
      <c r="BE220" s="146">
        <f t="shared" si="4"/>
        <v>0</v>
      </c>
      <c r="BF220" s="146">
        <f t="shared" si="5"/>
        <v>0</v>
      </c>
      <c r="BG220" s="146">
        <f t="shared" si="6"/>
        <v>0</v>
      </c>
      <c r="BH220" s="146">
        <f t="shared" si="7"/>
        <v>0</v>
      </c>
      <c r="BI220" s="146">
        <f t="shared" si="8"/>
        <v>0</v>
      </c>
      <c r="BJ220" s="15" t="s">
        <v>86</v>
      </c>
      <c r="BK220" s="146">
        <f t="shared" si="9"/>
        <v>0</v>
      </c>
      <c r="BL220" s="15" t="s">
        <v>136</v>
      </c>
      <c r="BM220" s="145" t="s">
        <v>324</v>
      </c>
    </row>
    <row r="221" spans="2:65" s="1" customFormat="1" ht="24.2" customHeight="1">
      <c r="B221" s="132"/>
      <c r="C221" s="165" t="s">
        <v>325</v>
      </c>
      <c r="D221" s="165" t="s">
        <v>238</v>
      </c>
      <c r="E221" s="166" t="s">
        <v>326</v>
      </c>
      <c r="F221" s="167" t="s">
        <v>327</v>
      </c>
      <c r="G221" s="168" t="s">
        <v>299</v>
      </c>
      <c r="H221" s="169">
        <v>4</v>
      </c>
      <c r="I221" s="170"/>
      <c r="J221" s="171">
        <f t="shared" si="0"/>
        <v>0</v>
      </c>
      <c r="K221" s="172"/>
      <c r="L221" s="173"/>
      <c r="M221" s="174" t="s">
        <v>1</v>
      </c>
      <c r="N221" s="175" t="s">
        <v>43</v>
      </c>
      <c r="P221" s="143">
        <f t="shared" si="1"/>
        <v>0</v>
      </c>
      <c r="Q221" s="143">
        <v>1.32E-2</v>
      </c>
      <c r="R221" s="143">
        <f t="shared" si="2"/>
        <v>5.28E-2</v>
      </c>
      <c r="S221" s="143">
        <v>0</v>
      </c>
      <c r="T221" s="144">
        <f t="shared" si="3"/>
        <v>0</v>
      </c>
      <c r="AR221" s="145" t="s">
        <v>174</v>
      </c>
      <c r="AT221" s="145" t="s">
        <v>238</v>
      </c>
      <c r="AU221" s="145" t="s">
        <v>88</v>
      </c>
      <c r="AY221" s="15" t="s">
        <v>130</v>
      </c>
      <c r="BE221" s="146">
        <f t="shared" si="4"/>
        <v>0</v>
      </c>
      <c r="BF221" s="146">
        <f t="shared" si="5"/>
        <v>0</v>
      </c>
      <c r="BG221" s="146">
        <f t="shared" si="6"/>
        <v>0</v>
      </c>
      <c r="BH221" s="146">
        <f t="shared" si="7"/>
        <v>0</v>
      </c>
      <c r="BI221" s="146">
        <f t="shared" si="8"/>
        <v>0</v>
      </c>
      <c r="BJ221" s="15" t="s">
        <v>86</v>
      </c>
      <c r="BK221" s="146">
        <f t="shared" si="9"/>
        <v>0</v>
      </c>
      <c r="BL221" s="15" t="s">
        <v>136</v>
      </c>
      <c r="BM221" s="145" t="s">
        <v>328</v>
      </c>
    </row>
    <row r="222" spans="2:65" s="1" customFormat="1" ht="24.2" customHeight="1">
      <c r="B222" s="132"/>
      <c r="C222" s="165" t="s">
        <v>329</v>
      </c>
      <c r="D222" s="165" t="s">
        <v>238</v>
      </c>
      <c r="E222" s="166" t="s">
        <v>330</v>
      </c>
      <c r="F222" s="167" t="s">
        <v>331</v>
      </c>
      <c r="G222" s="168" t="s">
        <v>299</v>
      </c>
      <c r="H222" s="169">
        <v>1</v>
      </c>
      <c r="I222" s="170"/>
      <c r="J222" s="171">
        <f t="shared" si="0"/>
        <v>0</v>
      </c>
      <c r="K222" s="172"/>
      <c r="L222" s="173"/>
      <c r="M222" s="174" t="s">
        <v>1</v>
      </c>
      <c r="N222" s="175" t="s">
        <v>43</v>
      </c>
      <c r="P222" s="143">
        <f t="shared" si="1"/>
        <v>0</v>
      </c>
      <c r="Q222" s="143">
        <v>8.3000000000000001E-3</v>
      </c>
      <c r="R222" s="143">
        <f t="shared" si="2"/>
        <v>8.3000000000000001E-3</v>
      </c>
      <c r="S222" s="143">
        <v>0</v>
      </c>
      <c r="T222" s="144">
        <f t="shared" si="3"/>
        <v>0</v>
      </c>
      <c r="AR222" s="145" t="s">
        <v>174</v>
      </c>
      <c r="AT222" s="145" t="s">
        <v>238</v>
      </c>
      <c r="AU222" s="145" t="s">
        <v>88</v>
      </c>
      <c r="AY222" s="15" t="s">
        <v>130</v>
      </c>
      <c r="BE222" s="146">
        <f t="shared" si="4"/>
        <v>0</v>
      </c>
      <c r="BF222" s="146">
        <f t="shared" si="5"/>
        <v>0</v>
      </c>
      <c r="BG222" s="146">
        <f t="shared" si="6"/>
        <v>0</v>
      </c>
      <c r="BH222" s="146">
        <f t="shared" si="7"/>
        <v>0</v>
      </c>
      <c r="BI222" s="146">
        <f t="shared" si="8"/>
        <v>0</v>
      </c>
      <c r="BJ222" s="15" t="s">
        <v>86</v>
      </c>
      <c r="BK222" s="146">
        <f t="shared" si="9"/>
        <v>0</v>
      </c>
      <c r="BL222" s="15" t="s">
        <v>136</v>
      </c>
      <c r="BM222" s="145" t="s">
        <v>332</v>
      </c>
    </row>
    <row r="223" spans="2:65" s="1" customFormat="1" ht="24.2" customHeight="1">
      <c r="B223" s="132"/>
      <c r="C223" s="133" t="s">
        <v>333</v>
      </c>
      <c r="D223" s="133" t="s">
        <v>132</v>
      </c>
      <c r="E223" s="134" t="s">
        <v>334</v>
      </c>
      <c r="F223" s="135" t="s">
        <v>335</v>
      </c>
      <c r="G223" s="136" t="s">
        <v>146</v>
      </c>
      <c r="H223" s="137">
        <v>194</v>
      </c>
      <c r="I223" s="138"/>
      <c r="J223" s="139">
        <f t="shared" si="0"/>
        <v>0</v>
      </c>
      <c r="K223" s="140"/>
      <c r="L223" s="31"/>
      <c r="M223" s="141" t="s">
        <v>1</v>
      </c>
      <c r="N223" s="142" t="s">
        <v>43</v>
      </c>
      <c r="P223" s="143">
        <f t="shared" si="1"/>
        <v>0</v>
      </c>
      <c r="Q223" s="143">
        <v>0</v>
      </c>
      <c r="R223" s="143">
        <f t="shared" si="2"/>
        <v>0</v>
      </c>
      <c r="S223" s="143">
        <v>0</v>
      </c>
      <c r="T223" s="144">
        <f t="shared" si="3"/>
        <v>0</v>
      </c>
      <c r="AR223" s="145" t="s">
        <v>136</v>
      </c>
      <c r="AT223" s="145" t="s">
        <v>132</v>
      </c>
      <c r="AU223" s="145" t="s">
        <v>88</v>
      </c>
      <c r="AY223" s="15" t="s">
        <v>130</v>
      </c>
      <c r="BE223" s="146">
        <f t="shared" si="4"/>
        <v>0</v>
      </c>
      <c r="BF223" s="146">
        <f t="shared" si="5"/>
        <v>0</v>
      </c>
      <c r="BG223" s="146">
        <f t="shared" si="6"/>
        <v>0</v>
      </c>
      <c r="BH223" s="146">
        <f t="shared" si="7"/>
        <v>0</v>
      </c>
      <c r="BI223" s="146">
        <f t="shared" si="8"/>
        <v>0</v>
      </c>
      <c r="BJ223" s="15" t="s">
        <v>86</v>
      </c>
      <c r="BK223" s="146">
        <f t="shared" si="9"/>
        <v>0</v>
      </c>
      <c r="BL223" s="15" t="s">
        <v>136</v>
      </c>
      <c r="BM223" s="145" t="s">
        <v>336</v>
      </c>
    </row>
    <row r="224" spans="2:65" s="1" customFormat="1" ht="24.2" customHeight="1">
      <c r="B224" s="132"/>
      <c r="C224" s="165" t="s">
        <v>337</v>
      </c>
      <c r="D224" s="165" t="s">
        <v>238</v>
      </c>
      <c r="E224" s="166" t="s">
        <v>338</v>
      </c>
      <c r="F224" s="167" t="s">
        <v>339</v>
      </c>
      <c r="G224" s="168" t="s">
        <v>146</v>
      </c>
      <c r="H224" s="169">
        <v>194</v>
      </c>
      <c r="I224" s="170"/>
      <c r="J224" s="171">
        <f t="shared" si="0"/>
        <v>0</v>
      </c>
      <c r="K224" s="172"/>
      <c r="L224" s="173"/>
      <c r="M224" s="174" t="s">
        <v>1</v>
      </c>
      <c r="N224" s="175" t="s">
        <v>43</v>
      </c>
      <c r="P224" s="143">
        <f t="shared" si="1"/>
        <v>0</v>
      </c>
      <c r="Q224" s="143">
        <v>2.7E-4</v>
      </c>
      <c r="R224" s="143">
        <f t="shared" si="2"/>
        <v>5.2380000000000003E-2</v>
      </c>
      <c r="S224" s="143">
        <v>0</v>
      </c>
      <c r="T224" s="144">
        <f t="shared" si="3"/>
        <v>0</v>
      </c>
      <c r="AR224" s="145" t="s">
        <v>174</v>
      </c>
      <c r="AT224" s="145" t="s">
        <v>238</v>
      </c>
      <c r="AU224" s="145" t="s">
        <v>88</v>
      </c>
      <c r="AY224" s="15" t="s">
        <v>130</v>
      </c>
      <c r="BE224" s="146">
        <f t="shared" si="4"/>
        <v>0</v>
      </c>
      <c r="BF224" s="146">
        <f t="shared" si="5"/>
        <v>0</v>
      </c>
      <c r="BG224" s="146">
        <f t="shared" si="6"/>
        <v>0</v>
      </c>
      <c r="BH224" s="146">
        <f t="shared" si="7"/>
        <v>0</v>
      </c>
      <c r="BI224" s="146">
        <f t="shared" si="8"/>
        <v>0</v>
      </c>
      <c r="BJ224" s="15" t="s">
        <v>86</v>
      </c>
      <c r="BK224" s="146">
        <f t="shared" si="9"/>
        <v>0</v>
      </c>
      <c r="BL224" s="15" t="s">
        <v>136</v>
      </c>
      <c r="BM224" s="145" t="s">
        <v>340</v>
      </c>
    </row>
    <row r="225" spans="2:65" s="1" customFormat="1" ht="19.5">
      <c r="B225" s="31"/>
      <c r="D225" s="147" t="s">
        <v>138</v>
      </c>
      <c r="F225" s="148" t="s">
        <v>341</v>
      </c>
      <c r="I225" s="149"/>
      <c r="L225" s="31"/>
      <c r="M225" s="150"/>
      <c r="T225" s="55"/>
      <c r="AT225" s="15" t="s">
        <v>138</v>
      </c>
      <c r="AU225" s="15" t="s">
        <v>88</v>
      </c>
    </row>
    <row r="226" spans="2:65" s="1" customFormat="1" ht="16.5" customHeight="1">
      <c r="B226" s="132"/>
      <c r="C226" s="133" t="s">
        <v>342</v>
      </c>
      <c r="D226" s="133" t="s">
        <v>132</v>
      </c>
      <c r="E226" s="134" t="s">
        <v>343</v>
      </c>
      <c r="F226" s="135" t="s">
        <v>344</v>
      </c>
      <c r="G226" s="136" t="s">
        <v>345</v>
      </c>
      <c r="H226" s="137">
        <v>1</v>
      </c>
      <c r="I226" s="138"/>
      <c r="J226" s="139">
        <f>ROUND(I226*H226,2)</f>
        <v>0</v>
      </c>
      <c r="K226" s="140"/>
      <c r="L226" s="31"/>
      <c r="M226" s="141" t="s">
        <v>1</v>
      </c>
      <c r="N226" s="142" t="s">
        <v>43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136</v>
      </c>
      <c r="AT226" s="145" t="s">
        <v>132</v>
      </c>
      <c r="AU226" s="145" t="s">
        <v>88</v>
      </c>
      <c r="AY226" s="15" t="s">
        <v>130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5" t="s">
        <v>86</v>
      </c>
      <c r="BK226" s="146">
        <f>ROUND(I226*H226,2)</f>
        <v>0</v>
      </c>
      <c r="BL226" s="15" t="s">
        <v>136</v>
      </c>
      <c r="BM226" s="145" t="s">
        <v>346</v>
      </c>
    </row>
    <row r="227" spans="2:65" s="1" customFormat="1" ht="48.75">
      <c r="B227" s="31"/>
      <c r="D227" s="147" t="s">
        <v>138</v>
      </c>
      <c r="F227" s="148" t="s">
        <v>347</v>
      </c>
      <c r="I227" s="149"/>
      <c r="L227" s="31"/>
      <c r="M227" s="150"/>
      <c r="T227" s="55"/>
      <c r="AT227" s="15" t="s">
        <v>138</v>
      </c>
      <c r="AU227" s="15" t="s">
        <v>88</v>
      </c>
    </row>
    <row r="228" spans="2:65" s="1" customFormat="1" ht="24.2" customHeight="1">
      <c r="B228" s="132"/>
      <c r="C228" s="133" t="s">
        <v>348</v>
      </c>
      <c r="D228" s="133" t="s">
        <v>132</v>
      </c>
      <c r="E228" s="134" t="s">
        <v>349</v>
      </c>
      <c r="F228" s="135" t="s">
        <v>350</v>
      </c>
      <c r="G228" s="136" t="s">
        <v>146</v>
      </c>
      <c r="H228" s="137">
        <v>574</v>
      </c>
      <c r="I228" s="138"/>
      <c r="J228" s="139">
        <f>ROUND(I228*H228,2)</f>
        <v>0</v>
      </c>
      <c r="K228" s="140"/>
      <c r="L228" s="31"/>
      <c r="M228" s="141" t="s">
        <v>1</v>
      </c>
      <c r="N228" s="142" t="s">
        <v>43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136</v>
      </c>
      <c r="AT228" s="145" t="s">
        <v>132</v>
      </c>
      <c r="AU228" s="145" t="s">
        <v>88</v>
      </c>
      <c r="AY228" s="15" t="s">
        <v>130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5" t="s">
        <v>86</v>
      </c>
      <c r="BK228" s="146">
        <f>ROUND(I228*H228,2)</f>
        <v>0</v>
      </c>
      <c r="BL228" s="15" t="s">
        <v>136</v>
      </c>
      <c r="BM228" s="145" t="s">
        <v>351</v>
      </c>
    </row>
    <row r="229" spans="2:65" s="1" customFormat="1" ht="24.2" customHeight="1">
      <c r="B229" s="132"/>
      <c r="C229" s="165" t="s">
        <v>352</v>
      </c>
      <c r="D229" s="165" t="s">
        <v>238</v>
      </c>
      <c r="E229" s="166" t="s">
        <v>353</v>
      </c>
      <c r="F229" s="167" t="s">
        <v>354</v>
      </c>
      <c r="G229" s="168" t="s">
        <v>146</v>
      </c>
      <c r="H229" s="169">
        <v>574</v>
      </c>
      <c r="I229" s="170"/>
      <c r="J229" s="171">
        <f>ROUND(I229*H229,2)</f>
        <v>0</v>
      </c>
      <c r="K229" s="172"/>
      <c r="L229" s="173"/>
      <c r="M229" s="174" t="s">
        <v>1</v>
      </c>
      <c r="N229" s="175" t="s">
        <v>43</v>
      </c>
      <c r="P229" s="143">
        <f>O229*H229</f>
        <v>0</v>
      </c>
      <c r="Q229" s="143">
        <v>2.1800000000000001E-3</v>
      </c>
      <c r="R229" s="143">
        <f>Q229*H229</f>
        <v>1.25132</v>
      </c>
      <c r="S229" s="143">
        <v>0</v>
      </c>
      <c r="T229" s="144">
        <f>S229*H229</f>
        <v>0</v>
      </c>
      <c r="AR229" s="145" t="s">
        <v>174</v>
      </c>
      <c r="AT229" s="145" t="s">
        <v>238</v>
      </c>
      <c r="AU229" s="145" t="s">
        <v>88</v>
      </c>
      <c r="AY229" s="15" t="s">
        <v>130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5" t="s">
        <v>86</v>
      </c>
      <c r="BK229" s="146">
        <f>ROUND(I229*H229,2)</f>
        <v>0</v>
      </c>
      <c r="BL229" s="15" t="s">
        <v>136</v>
      </c>
      <c r="BM229" s="145" t="s">
        <v>355</v>
      </c>
    </row>
    <row r="230" spans="2:65" s="1" customFormat="1" ht="19.5">
      <c r="B230" s="31"/>
      <c r="D230" s="147" t="s">
        <v>138</v>
      </c>
      <c r="F230" s="148" t="s">
        <v>341</v>
      </c>
      <c r="I230" s="149"/>
      <c r="L230" s="31"/>
      <c r="M230" s="150"/>
      <c r="T230" s="55"/>
      <c r="AT230" s="15" t="s">
        <v>138</v>
      </c>
      <c r="AU230" s="15" t="s">
        <v>88</v>
      </c>
    </row>
    <row r="231" spans="2:65" s="1" customFormat="1" ht="24.2" customHeight="1">
      <c r="B231" s="132"/>
      <c r="C231" s="133" t="s">
        <v>356</v>
      </c>
      <c r="D231" s="133" t="s">
        <v>132</v>
      </c>
      <c r="E231" s="134" t="s">
        <v>357</v>
      </c>
      <c r="F231" s="135" t="s">
        <v>358</v>
      </c>
      <c r="G231" s="136" t="s">
        <v>299</v>
      </c>
      <c r="H231" s="137">
        <v>36</v>
      </c>
      <c r="I231" s="138"/>
      <c r="J231" s="139">
        <f t="shared" ref="J231:J268" si="10">ROUND(I231*H231,2)</f>
        <v>0</v>
      </c>
      <c r="K231" s="140"/>
      <c r="L231" s="31"/>
      <c r="M231" s="141" t="s">
        <v>1</v>
      </c>
      <c r="N231" s="142" t="s">
        <v>43</v>
      </c>
      <c r="P231" s="143">
        <f t="shared" ref="P231:P268" si="11">O231*H231</f>
        <v>0</v>
      </c>
      <c r="Q231" s="143">
        <v>0</v>
      </c>
      <c r="R231" s="143">
        <f t="shared" ref="R231:R268" si="12">Q231*H231</f>
        <v>0</v>
      </c>
      <c r="S231" s="143">
        <v>0</v>
      </c>
      <c r="T231" s="144">
        <f t="shared" ref="T231:T268" si="13">S231*H231</f>
        <v>0</v>
      </c>
      <c r="AR231" s="145" t="s">
        <v>136</v>
      </c>
      <c r="AT231" s="145" t="s">
        <v>132</v>
      </c>
      <c r="AU231" s="145" t="s">
        <v>88</v>
      </c>
      <c r="AY231" s="15" t="s">
        <v>130</v>
      </c>
      <c r="BE231" s="146">
        <f t="shared" ref="BE231:BE268" si="14">IF(N231="základní",J231,0)</f>
        <v>0</v>
      </c>
      <c r="BF231" s="146">
        <f t="shared" ref="BF231:BF268" si="15">IF(N231="snížená",J231,0)</f>
        <v>0</v>
      </c>
      <c r="BG231" s="146">
        <f t="shared" ref="BG231:BG268" si="16">IF(N231="zákl. přenesená",J231,0)</f>
        <v>0</v>
      </c>
      <c r="BH231" s="146">
        <f t="shared" ref="BH231:BH268" si="17">IF(N231="sníž. přenesená",J231,0)</f>
        <v>0</v>
      </c>
      <c r="BI231" s="146">
        <f t="shared" ref="BI231:BI268" si="18">IF(N231="nulová",J231,0)</f>
        <v>0</v>
      </c>
      <c r="BJ231" s="15" t="s">
        <v>86</v>
      </c>
      <c r="BK231" s="146">
        <f t="shared" ref="BK231:BK268" si="19">ROUND(I231*H231,2)</f>
        <v>0</v>
      </c>
      <c r="BL231" s="15" t="s">
        <v>136</v>
      </c>
      <c r="BM231" s="145" t="s">
        <v>359</v>
      </c>
    </row>
    <row r="232" spans="2:65" s="1" customFormat="1" ht="16.5" customHeight="1">
      <c r="B232" s="132"/>
      <c r="C232" s="165" t="s">
        <v>360</v>
      </c>
      <c r="D232" s="165" t="s">
        <v>238</v>
      </c>
      <c r="E232" s="166" t="s">
        <v>361</v>
      </c>
      <c r="F232" s="167" t="s">
        <v>362</v>
      </c>
      <c r="G232" s="168" t="s">
        <v>299</v>
      </c>
      <c r="H232" s="169">
        <v>36</v>
      </c>
      <c r="I232" s="170"/>
      <c r="J232" s="171">
        <f t="shared" si="10"/>
        <v>0</v>
      </c>
      <c r="K232" s="172"/>
      <c r="L232" s="173"/>
      <c r="M232" s="174" t="s">
        <v>1</v>
      </c>
      <c r="N232" s="175" t="s">
        <v>43</v>
      </c>
      <c r="P232" s="143">
        <f t="shared" si="11"/>
        <v>0</v>
      </c>
      <c r="Q232" s="143">
        <v>7.2000000000000005E-4</v>
      </c>
      <c r="R232" s="143">
        <f t="shared" si="12"/>
        <v>2.5920000000000002E-2</v>
      </c>
      <c r="S232" s="143">
        <v>0</v>
      </c>
      <c r="T232" s="144">
        <f t="shared" si="13"/>
        <v>0</v>
      </c>
      <c r="AR232" s="145" t="s">
        <v>174</v>
      </c>
      <c r="AT232" s="145" t="s">
        <v>238</v>
      </c>
      <c r="AU232" s="145" t="s">
        <v>88</v>
      </c>
      <c r="AY232" s="15" t="s">
        <v>130</v>
      </c>
      <c r="BE232" s="146">
        <f t="shared" si="14"/>
        <v>0</v>
      </c>
      <c r="BF232" s="146">
        <f t="shared" si="15"/>
        <v>0</v>
      </c>
      <c r="BG232" s="146">
        <f t="shared" si="16"/>
        <v>0</v>
      </c>
      <c r="BH232" s="146">
        <f t="shared" si="17"/>
        <v>0</v>
      </c>
      <c r="BI232" s="146">
        <f t="shared" si="18"/>
        <v>0</v>
      </c>
      <c r="BJ232" s="15" t="s">
        <v>86</v>
      </c>
      <c r="BK232" s="146">
        <f t="shared" si="19"/>
        <v>0</v>
      </c>
      <c r="BL232" s="15" t="s">
        <v>136</v>
      </c>
      <c r="BM232" s="145" t="s">
        <v>363</v>
      </c>
    </row>
    <row r="233" spans="2:65" s="1" customFormat="1" ht="24.2" customHeight="1">
      <c r="B233" s="132"/>
      <c r="C233" s="133" t="s">
        <v>364</v>
      </c>
      <c r="D233" s="133" t="s">
        <v>132</v>
      </c>
      <c r="E233" s="134" t="s">
        <v>365</v>
      </c>
      <c r="F233" s="135" t="s">
        <v>366</v>
      </c>
      <c r="G233" s="136" t="s">
        <v>299</v>
      </c>
      <c r="H233" s="137">
        <v>7</v>
      </c>
      <c r="I233" s="138"/>
      <c r="J233" s="139">
        <f t="shared" si="10"/>
        <v>0</v>
      </c>
      <c r="K233" s="140"/>
      <c r="L233" s="31"/>
      <c r="M233" s="141" t="s">
        <v>1</v>
      </c>
      <c r="N233" s="142" t="s">
        <v>43</v>
      </c>
      <c r="P233" s="143">
        <f t="shared" si="11"/>
        <v>0</v>
      </c>
      <c r="Q233" s="143">
        <v>0</v>
      </c>
      <c r="R233" s="143">
        <f t="shared" si="12"/>
        <v>0</v>
      </c>
      <c r="S233" s="143">
        <v>0</v>
      </c>
      <c r="T233" s="144">
        <f t="shared" si="13"/>
        <v>0</v>
      </c>
      <c r="AR233" s="145" t="s">
        <v>136</v>
      </c>
      <c r="AT233" s="145" t="s">
        <v>132</v>
      </c>
      <c r="AU233" s="145" t="s">
        <v>88</v>
      </c>
      <c r="AY233" s="15" t="s">
        <v>130</v>
      </c>
      <c r="BE233" s="146">
        <f t="shared" si="14"/>
        <v>0</v>
      </c>
      <c r="BF233" s="146">
        <f t="shared" si="15"/>
        <v>0</v>
      </c>
      <c r="BG233" s="146">
        <f t="shared" si="16"/>
        <v>0</v>
      </c>
      <c r="BH233" s="146">
        <f t="shared" si="17"/>
        <v>0</v>
      </c>
      <c r="BI233" s="146">
        <f t="shared" si="18"/>
        <v>0</v>
      </c>
      <c r="BJ233" s="15" t="s">
        <v>86</v>
      </c>
      <c r="BK233" s="146">
        <f t="shared" si="19"/>
        <v>0</v>
      </c>
      <c r="BL233" s="15" t="s">
        <v>136</v>
      </c>
      <c r="BM233" s="145" t="s">
        <v>367</v>
      </c>
    </row>
    <row r="234" spans="2:65" s="1" customFormat="1" ht="21.75" customHeight="1">
      <c r="B234" s="132"/>
      <c r="C234" s="165" t="s">
        <v>368</v>
      </c>
      <c r="D234" s="165" t="s">
        <v>238</v>
      </c>
      <c r="E234" s="166" t="s">
        <v>369</v>
      </c>
      <c r="F234" s="167" t="s">
        <v>370</v>
      </c>
      <c r="G234" s="168" t="s">
        <v>299</v>
      </c>
      <c r="H234" s="169">
        <v>1</v>
      </c>
      <c r="I234" s="170"/>
      <c r="J234" s="171">
        <f t="shared" si="10"/>
        <v>0</v>
      </c>
      <c r="K234" s="172"/>
      <c r="L234" s="173"/>
      <c r="M234" s="174" t="s">
        <v>1</v>
      </c>
      <c r="N234" s="175" t="s">
        <v>43</v>
      </c>
      <c r="P234" s="143">
        <f t="shared" si="11"/>
        <v>0</v>
      </c>
      <c r="Q234" s="143">
        <v>1.4E-3</v>
      </c>
      <c r="R234" s="143">
        <f t="shared" si="12"/>
        <v>1.4E-3</v>
      </c>
      <c r="S234" s="143">
        <v>0</v>
      </c>
      <c r="T234" s="144">
        <f t="shared" si="13"/>
        <v>0</v>
      </c>
      <c r="AR234" s="145" t="s">
        <v>174</v>
      </c>
      <c r="AT234" s="145" t="s">
        <v>238</v>
      </c>
      <c r="AU234" s="145" t="s">
        <v>88</v>
      </c>
      <c r="AY234" s="15" t="s">
        <v>130</v>
      </c>
      <c r="BE234" s="146">
        <f t="shared" si="14"/>
        <v>0</v>
      </c>
      <c r="BF234" s="146">
        <f t="shared" si="15"/>
        <v>0</v>
      </c>
      <c r="BG234" s="146">
        <f t="shared" si="16"/>
        <v>0</v>
      </c>
      <c r="BH234" s="146">
        <f t="shared" si="17"/>
        <v>0</v>
      </c>
      <c r="BI234" s="146">
        <f t="shared" si="18"/>
        <v>0</v>
      </c>
      <c r="BJ234" s="15" t="s">
        <v>86</v>
      </c>
      <c r="BK234" s="146">
        <f t="shared" si="19"/>
        <v>0</v>
      </c>
      <c r="BL234" s="15" t="s">
        <v>136</v>
      </c>
      <c r="BM234" s="145" t="s">
        <v>371</v>
      </c>
    </row>
    <row r="235" spans="2:65" s="1" customFormat="1" ht="21.75" customHeight="1">
      <c r="B235" s="132"/>
      <c r="C235" s="165" t="s">
        <v>372</v>
      </c>
      <c r="D235" s="165" t="s">
        <v>238</v>
      </c>
      <c r="E235" s="166" t="s">
        <v>373</v>
      </c>
      <c r="F235" s="167" t="s">
        <v>374</v>
      </c>
      <c r="G235" s="168" t="s">
        <v>299</v>
      </c>
      <c r="H235" s="169">
        <v>2</v>
      </c>
      <c r="I235" s="170"/>
      <c r="J235" s="171">
        <f t="shared" si="10"/>
        <v>0</v>
      </c>
      <c r="K235" s="172"/>
      <c r="L235" s="173"/>
      <c r="M235" s="174" t="s">
        <v>1</v>
      </c>
      <c r="N235" s="175" t="s">
        <v>43</v>
      </c>
      <c r="P235" s="143">
        <f t="shared" si="11"/>
        <v>0</v>
      </c>
      <c r="Q235" s="143">
        <v>1.6000000000000001E-3</v>
      </c>
      <c r="R235" s="143">
        <f t="shared" si="12"/>
        <v>3.2000000000000002E-3</v>
      </c>
      <c r="S235" s="143">
        <v>0</v>
      </c>
      <c r="T235" s="144">
        <f t="shared" si="13"/>
        <v>0</v>
      </c>
      <c r="AR235" s="145" t="s">
        <v>174</v>
      </c>
      <c r="AT235" s="145" t="s">
        <v>238</v>
      </c>
      <c r="AU235" s="145" t="s">
        <v>88</v>
      </c>
      <c r="AY235" s="15" t="s">
        <v>130</v>
      </c>
      <c r="BE235" s="146">
        <f t="shared" si="14"/>
        <v>0</v>
      </c>
      <c r="BF235" s="146">
        <f t="shared" si="15"/>
        <v>0</v>
      </c>
      <c r="BG235" s="146">
        <f t="shared" si="16"/>
        <v>0</v>
      </c>
      <c r="BH235" s="146">
        <f t="shared" si="17"/>
        <v>0</v>
      </c>
      <c r="BI235" s="146">
        <f t="shared" si="18"/>
        <v>0</v>
      </c>
      <c r="BJ235" s="15" t="s">
        <v>86</v>
      </c>
      <c r="BK235" s="146">
        <f t="shared" si="19"/>
        <v>0</v>
      </c>
      <c r="BL235" s="15" t="s">
        <v>136</v>
      </c>
      <c r="BM235" s="145" t="s">
        <v>375</v>
      </c>
    </row>
    <row r="236" spans="2:65" s="1" customFormat="1" ht="21.75" customHeight="1">
      <c r="B236" s="132"/>
      <c r="C236" s="165" t="s">
        <v>376</v>
      </c>
      <c r="D236" s="165" t="s">
        <v>238</v>
      </c>
      <c r="E236" s="166" t="s">
        <v>377</v>
      </c>
      <c r="F236" s="167" t="s">
        <v>378</v>
      </c>
      <c r="G236" s="168" t="s">
        <v>299</v>
      </c>
      <c r="H236" s="169">
        <v>2</v>
      </c>
      <c r="I236" s="170"/>
      <c r="J236" s="171">
        <f t="shared" si="10"/>
        <v>0</v>
      </c>
      <c r="K236" s="172"/>
      <c r="L236" s="173"/>
      <c r="M236" s="174" t="s">
        <v>1</v>
      </c>
      <c r="N236" s="175" t="s">
        <v>43</v>
      </c>
      <c r="P236" s="143">
        <f t="shared" si="11"/>
        <v>0</v>
      </c>
      <c r="Q236" s="143">
        <v>2E-3</v>
      </c>
      <c r="R236" s="143">
        <f t="shared" si="12"/>
        <v>4.0000000000000001E-3</v>
      </c>
      <c r="S236" s="143">
        <v>0</v>
      </c>
      <c r="T236" s="144">
        <f t="shared" si="13"/>
        <v>0</v>
      </c>
      <c r="AR236" s="145" t="s">
        <v>174</v>
      </c>
      <c r="AT236" s="145" t="s">
        <v>238</v>
      </c>
      <c r="AU236" s="145" t="s">
        <v>88</v>
      </c>
      <c r="AY236" s="15" t="s">
        <v>130</v>
      </c>
      <c r="BE236" s="146">
        <f t="shared" si="14"/>
        <v>0</v>
      </c>
      <c r="BF236" s="146">
        <f t="shared" si="15"/>
        <v>0</v>
      </c>
      <c r="BG236" s="146">
        <f t="shared" si="16"/>
        <v>0</v>
      </c>
      <c r="BH236" s="146">
        <f t="shared" si="17"/>
        <v>0</v>
      </c>
      <c r="BI236" s="146">
        <f t="shared" si="18"/>
        <v>0</v>
      </c>
      <c r="BJ236" s="15" t="s">
        <v>86</v>
      </c>
      <c r="BK236" s="146">
        <f t="shared" si="19"/>
        <v>0</v>
      </c>
      <c r="BL236" s="15" t="s">
        <v>136</v>
      </c>
      <c r="BM236" s="145" t="s">
        <v>379</v>
      </c>
    </row>
    <row r="237" spans="2:65" s="1" customFormat="1" ht="21.75" customHeight="1">
      <c r="B237" s="132"/>
      <c r="C237" s="165" t="s">
        <v>380</v>
      </c>
      <c r="D237" s="165" t="s">
        <v>238</v>
      </c>
      <c r="E237" s="166" t="s">
        <v>381</v>
      </c>
      <c r="F237" s="167" t="s">
        <v>382</v>
      </c>
      <c r="G237" s="168" t="s">
        <v>299</v>
      </c>
      <c r="H237" s="169">
        <v>2</v>
      </c>
      <c r="I237" s="170"/>
      <c r="J237" s="171">
        <f t="shared" si="10"/>
        <v>0</v>
      </c>
      <c r="K237" s="172"/>
      <c r="L237" s="173"/>
      <c r="M237" s="174" t="s">
        <v>1</v>
      </c>
      <c r="N237" s="175" t="s">
        <v>43</v>
      </c>
      <c r="P237" s="143">
        <f t="shared" si="11"/>
        <v>0</v>
      </c>
      <c r="Q237" s="143">
        <v>1E-3</v>
      </c>
      <c r="R237" s="143">
        <f t="shared" si="12"/>
        <v>2E-3</v>
      </c>
      <c r="S237" s="143">
        <v>0</v>
      </c>
      <c r="T237" s="144">
        <f t="shared" si="13"/>
        <v>0</v>
      </c>
      <c r="AR237" s="145" t="s">
        <v>174</v>
      </c>
      <c r="AT237" s="145" t="s">
        <v>238</v>
      </c>
      <c r="AU237" s="145" t="s">
        <v>88</v>
      </c>
      <c r="AY237" s="15" t="s">
        <v>130</v>
      </c>
      <c r="BE237" s="146">
        <f t="shared" si="14"/>
        <v>0</v>
      </c>
      <c r="BF237" s="146">
        <f t="shared" si="15"/>
        <v>0</v>
      </c>
      <c r="BG237" s="146">
        <f t="shared" si="16"/>
        <v>0</v>
      </c>
      <c r="BH237" s="146">
        <f t="shared" si="17"/>
        <v>0</v>
      </c>
      <c r="BI237" s="146">
        <f t="shared" si="18"/>
        <v>0</v>
      </c>
      <c r="BJ237" s="15" t="s">
        <v>86</v>
      </c>
      <c r="BK237" s="146">
        <f t="shared" si="19"/>
        <v>0</v>
      </c>
      <c r="BL237" s="15" t="s">
        <v>136</v>
      </c>
      <c r="BM237" s="145" t="s">
        <v>383</v>
      </c>
    </row>
    <row r="238" spans="2:65" s="1" customFormat="1" ht="24.2" customHeight="1">
      <c r="B238" s="132"/>
      <c r="C238" s="133" t="s">
        <v>384</v>
      </c>
      <c r="D238" s="133" t="s">
        <v>132</v>
      </c>
      <c r="E238" s="134" t="s">
        <v>385</v>
      </c>
      <c r="F238" s="135" t="s">
        <v>386</v>
      </c>
      <c r="G238" s="136" t="s">
        <v>299</v>
      </c>
      <c r="H238" s="137">
        <v>7</v>
      </c>
      <c r="I238" s="138"/>
      <c r="J238" s="139">
        <f t="shared" si="10"/>
        <v>0</v>
      </c>
      <c r="K238" s="140"/>
      <c r="L238" s="31"/>
      <c r="M238" s="141" t="s">
        <v>1</v>
      </c>
      <c r="N238" s="142" t="s">
        <v>43</v>
      </c>
      <c r="P238" s="143">
        <f t="shared" si="11"/>
        <v>0</v>
      </c>
      <c r="Q238" s="143">
        <v>0</v>
      </c>
      <c r="R238" s="143">
        <f t="shared" si="12"/>
        <v>0</v>
      </c>
      <c r="S238" s="143">
        <v>0</v>
      </c>
      <c r="T238" s="144">
        <f t="shared" si="13"/>
        <v>0</v>
      </c>
      <c r="AR238" s="145" t="s">
        <v>136</v>
      </c>
      <c r="AT238" s="145" t="s">
        <v>132</v>
      </c>
      <c r="AU238" s="145" t="s">
        <v>88</v>
      </c>
      <c r="AY238" s="15" t="s">
        <v>130</v>
      </c>
      <c r="BE238" s="146">
        <f t="shared" si="14"/>
        <v>0</v>
      </c>
      <c r="BF238" s="146">
        <f t="shared" si="15"/>
        <v>0</v>
      </c>
      <c r="BG238" s="146">
        <f t="shared" si="16"/>
        <v>0</v>
      </c>
      <c r="BH238" s="146">
        <f t="shared" si="17"/>
        <v>0</v>
      </c>
      <c r="BI238" s="146">
        <f t="shared" si="18"/>
        <v>0</v>
      </c>
      <c r="BJ238" s="15" t="s">
        <v>86</v>
      </c>
      <c r="BK238" s="146">
        <f t="shared" si="19"/>
        <v>0</v>
      </c>
      <c r="BL238" s="15" t="s">
        <v>136</v>
      </c>
      <c r="BM238" s="145" t="s">
        <v>387</v>
      </c>
    </row>
    <row r="239" spans="2:65" s="1" customFormat="1" ht="16.5" customHeight="1">
      <c r="B239" s="132"/>
      <c r="C239" s="165" t="s">
        <v>388</v>
      </c>
      <c r="D239" s="165" t="s">
        <v>238</v>
      </c>
      <c r="E239" s="166" t="s">
        <v>389</v>
      </c>
      <c r="F239" s="167" t="s">
        <v>390</v>
      </c>
      <c r="G239" s="168" t="s">
        <v>299</v>
      </c>
      <c r="H239" s="169">
        <v>7</v>
      </c>
      <c r="I239" s="170"/>
      <c r="J239" s="171">
        <f t="shared" si="10"/>
        <v>0</v>
      </c>
      <c r="K239" s="172"/>
      <c r="L239" s="173"/>
      <c r="M239" s="174" t="s">
        <v>1</v>
      </c>
      <c r="N239" s="175" t="s">
        <v>43</v>
      </c>
      <c r="P239" s="143">
        <f t="shared" si="11"/>
        <v>0</v>
      </c>
      <c r="Q239" s="143">
        <v>1.1999999999999999E-3</v>
      </c>
      <c r="R239" s="143">
        <f t="shared" si="12"/>
        <v>8.3999999999999995E-3</v>
      </c>
      <c r="S239" s="143">
        <v>0</v>
      </c>
      <c r="T239" s="144">
        <f t="shared" si="13"/>
        <v>0</v>
      </c>
      <c r="AR239" s="145" t="s">
        <v>174</v>
      </c>
      <c r="AT239" s="145" t="s">
        <v>238</v>
      </c>
      <c r="AU239" s="145" t="s">
        <v>88</v>
      </c>
      <c r="AY239" s="15" t="s">
        <v>130</v>
      </c>
      <c r="BE239" s="146">
        <f t="shared" si="14"/>
        <v>0</v>
      </c>
      <c r="BF239" s="146">
        <f t="shared" si="15"/>
        <v>0</v>
      </c>
      <c r="BG239" s="146">
        <f t="shared" si="16"/>
        <v>0</v>
      </c>
      <c r="BH239" s="146">
        <f t="shared" si="17"/>
        <v>0</v>
      </c>
      <c r="BI239" s="146">
        <f t="shared" si="18"/>
        <v>0</v>
      </c>
      <c r="BJ239" s="15" t="s">
        <v>86</v>
      </c>
      <c r="BK239" s="146">
        <f t="shared" si="19"/>
        <v>0</v>
      </c>
      <c r="BL239" s="15" t="s">
        <v>136</v>
      </c>
      <c r="BM239" s="145" t="s">
        <v>391</v>
      </c>
    </row>
    <row r="240" spans="2:65" s="1" customFormat="1" ht="24.2" customHeight="1">
      <c r="B240" s="132"/>
      <c r="C240" s="133" t="s">
        <v>392</v>
      </c>
      <c r="D240" s="133" t="s">
        <v>132</v>
      </c>
      <c r="E240" s="134" t="s">
        <v>393</v>
      </c>
      <c r="F240" s="135" t="s">
        <v>394</v>
      </c>
      <c r="G240" s="136" t="s">
        <v>299</v>
      </c>
      <c r="H240" s="137">
        <v>3</v>
      </c>
      <c r="I240" s="138"/>
      <c r="J240" s="139">
        <f t="shared" si="10"/>
        <v>0</v>
      </c>
      <c r="K240" s="140"/>
      <c r="L240" s="31"/>
      <c r="M240" s="141" t="s">
        <v>1</v>
      </c>
      <c r="N240" s="142" t="s">
        <v>43</v>
      </c>
      <c r="P240" s="143">
        <f t="shared" si="11"/>
        <v>0</v>
      </c>
      <c r="Q240" s="143">
        <v>0</v>
      </c>
      <c r="R240" s="143">
        <f t="shared" si="12"/>
        <v>0</v>
      </c>
      <c r="S240" s="143">
        <v>0</v>
      </c>
      <c r="T240" s="144">
        <f t="shared" si="13"/>
        <v>0</v>
      </c>
      <c r="AR240" s="145" t="s">
        <v>136</v>
      </c>
      <c r="AT240" s="145" t="s">
        <v>132</v>
      </c>
      <c r="AU240" s="145" t="s">
        <v>88</v>
      </c>
      <c r="AY240" s="15" t="s">
        <v>130</v>
      </c>
      <c r="BE240" s="146">
        <f t="shared" si="14"/>
        <v>0</v>
      </c>
      <c r="BF240" s="146">
        <f t="shared" si="15"/>
        <v>0</v>
      </c>
      <c r="BG240" s="146">
        <f t="shared" si="16"/>
        <v>0</v>
      </c>
      <c r="BH240" s="146">
        <f t="shared" si="17"/>
        <v>0</v>
      </c>
      <c r="BI240" s="146">
        <f t="shared" si="18"/>
        <v>0</v>
      </c>
      <c r="BJ240" s="15" t="s">
        <v>86</v>
      </c>
      <c r="BK240" s="146">
        <f t="shared" si="19"/>
        <v>0</v>
      </c>
      <c r="BL240" s="15" t="s">
        <v>136</v>
      </c>
      <c r="BM240" s="145" t="s">
        <v>395</v>
      </c>
    </row>
    <row r="241" spans="2:65" s="1" customFormat="1" ht="16.5" customHeight="1">
      <c r="B241" s="132"/>
      <c r="C241" s="165" t="s">
        <v>396</v>
      </c>
      <c r="D241" s="165" t="s">
        <v>238</v>
      </c>
      <c r="E241" s="166" t="s">
        <v>397</v>
      </c>
      <c r="F241" s="167" t="s">
        <v>398</v>
      </c>
      <c r="G241" s="168" t="s">
        <v>299</v>
      </c>
      <c r="H241" s="169">
        <v>3</v>
      </c>
      <c r="I241" s="170"/>
      <c r="J241" s="171">
        <f t="shared" si="10"/>
        <v>0</v>
      </c>
      <c r="K241" s="172"/>
      <c r="L241" s="173"/>
      <c r="M241" s="174" t="s">
        <v>1</v>
      </c>
      <c r="N241" s="175" t="s">
        <v>43</v>
      </c>
      <c r="P241" s="143">
        <f t="shared" si="11"/>
        <v>0</v>
      </c>
      <c r="Q241" s="143">
        <v>3.8999999999999999E-4</v>
      </c>
      <c r="R241" s="143">
        <f t="shared" si="12"/>
        <v>1.17E-3</v>
      </c>
      <c r="S241" s="143">
        <v>0</v>
      </c>
      <c r="T241" s="144">
        <f t="shared" si="13"/>
        <v>0</v>
      </c>
      <c r="AR241" s="145" t="s">
        <v>174</v>
      </c>
      <c r="AT241" s="145" t="s">
        <v>238</v>
      </c>
      <c r="AU241" s="145" t="s">
        <v>88</v>
      </c>
      <c r="AY241" s="15" t="s">
        <v>130</v>
      </c>
      <c r="BE241" s="146">
        <f t="shared" si="14"/>
        <v>0</v>
      </c>
      <c r="BF241" s="146">
        <f t="shared" si="15"/>
        <v>0</v>
      </c>
      <c r="BG241" s="146">
        <f t="shared" si="16"/>
        <v>0</v>
      </c>
      <c r="BH241" s="146">
        <f t="shared" si="17"/>
        <v>0</v>
      </c>
      <c r="BI241" s="146">
        <f t="shared" si="18"/>
        <v>0</v>
      </c>
      <c r="BJ241" s="15" t="s">
        <v>86</v>
      </c>
      <c r="BK241" s="146">
        <f t="shared" si="19"/>
        <v>0</v>
      </c>
      <c r="BL241" s="15" t="s">
        <v>136</v>
      </c>
      <c r="BM241" s="145" t="s">
        <v>399</v>
      </c>
    </row>
    <row r="242" spans="2:65" s="1" customFormat="1" ht="24.2" customHeight="1">
      <c r="B242" s="132"/>
      <c r="C242" s="133" t="s">
        <v>400</v>
      </c>
      <c r="D242" s="133" t="s">
        <v>132</v>
      </c>
      <c r="E242" s="134" t="s">
        <v>401</v>
      </c>
      <c r="F242" s="135" t="s">
        <v>402</v>
      </c>
      <c r="G242" s="136" t="s">
        <v>299</v>
      </c>
      <c r="H242" s="137">
        <v>44</v>
      </c>
      <c r="I242" s="138"/>
      <c r="J242" s="139">
        <f t="shared" si="10"/>
        <v>0</v>
      </c>
      <c r="K242" s="140"/>
      <c r="L242" s="31"/>
      <c r="M242" s="141" t="s">
        <v>1</v>
      </c>
      <c r="N242" s="142" t="s">
        <v>43</v>
      </c>
      <c r="P242" s="143">
        <f t="shared" si="11"/>
        <v>0</v>
      </c>
      <c r="Q242" s="143">
        <v>1.6000000000000001E-4</v>
      </c>
      <c r="R242" s="143">
        <f t="shared" si="12"/>
        <v>7.0400000000000003E-3</v>
      </c>
      <c r="S242" s="143">
        <v>0</v>
      </c>
      <c r="T242" s="144">
        <f t="shared" si="13"/>
        <v>0</v>
      </c>
      <c r="AR242" s="145" t="s">
        <v>136</v>
      </c>
      <c r="AT242" s="145" t="s">
        <v>132</v>
      </c>
      <c r="AU242" s="145" t="s">
        <v>88</v>
      </c>
      <c r="AY242" s="15" t="s">
        <v>130</v>
      </c>
      <c r="BE242" s="146">
        <f t="shared" si="14"/>
        <v>0</v>
      </c>
      <c r="BF242" s="146">
        <f t="shared" si="15"/>
        <v>0</v>
      </c>
      <c r="BG242" s="146">
        <f t="shared" si="16"/>
        <v>0</v>
      </c>
      <c r="BH242" s="146">
        <f t="shared" si="17"/>
        <v>0</v>
      </c>
      <c r="BI242" s="146">
        <f t="shared" si="18"/>
        <v>0</v>
      </c>
      <c r="BJ242" s="15" t="s">
        <v>86</v>
      </c>
      <c r="BK242" s="146">
        <f t="shared" si="19"/>
        <v>0</v>
      </c>
      <c r="BL242" s="15" t="s">
        <v>136</v>
      </c>
      <c r="BM242" s="145" t="s">
        <v>403</v>
      </c>
    </row>
    <row r="243" spans="2:65" s="1" customFormat="1" ht="24.2" customHeight="1">
      <c r="B243" s="132"/>
      <c r="C243" s="165" t="s">
        <v>404</v>
      </c>
      <c r="D243" s="165" t="s">
        <v>238</v>
      </c>
      <c r="E243" s="166" t="s">
        <v>405</v>
      </c>
      <c r="F243" s="167" t="s">
        <v>406</v>
      </c>
      <c r="G243" s="168" t="s">
        <v>299</v>
      </c>
      <c r="H243" s="169">
        <v>44</v>
      </c>
      <c r="I243" s="170"/>
      <c r="J243" s="171">
        <f t="shared" si="10"/>
        <v>0</v>
      </c>
      <c r="K243" s="172"/>
      <c r="L243" s="173"/>
      <c r="M243" s="174" t="s">
        <v>1</v>
      </c>
      <c r="N243" s="175" t="s">
        <v>43</v>
      </c>
      <c r="P243" s="143">
        <f t="shared" si="11"/>
        <v>0</v>
      </c>
      <c r="Q243" s="143">
        <v>2.31E-3</v>
      </c>
      <c r="R243" s="143">
        <f t="shared" si="12"/>
        <v>0.10163999999999999</v>
      </c>
      <c r="S243" s="143">
        <v>0</v>
      </c>
      <c r="T243" s="144">
        <f t="shared" si="13"/>
        <v>0</v>
      </c>
      <c r="AR243" s="145" t="s">
        <v>174</v>
      </c>
      <c r="AT243" s="145" t="s">
        <v>238</v>
      </c>
      <c r="AU243" s="145" t="s">
        <v>88</v>
      </c>
      <c r="AY243" s="15" t="s">
        <v>130</v>
      </c>
      <c r="BE243" s="146">
        <f t="shared" si="14"/>
        <v>0</v>
      </c>
      <c r="BF243" s="146">
        <f t="shared" si="15"/>
        <v>0</v>
      </c>
      <c r="BG243" s="146">
        <f t="shared" si="16"/>
        <v>0</v>
      </c>
      <c r="BH243" s="146">
        <f t="shared" si="17"/>
        <v>0</v>
      </c>
      <c r="BI243" s="146">
        <f t="shared" si="18"/>
        <v>0</v>
      </c>
      <c r="BJ243" s="15" t="s">
        <v>86</v>
      </c>
      <c r="BK243" s="146">
        <f t="shared" si="19"/>
        <v>0</v>
      </c>
      <c r="BL243" s="15" t="s">
        <v>136</v>
      </c>
      <c r="BM243" s="145" t="s">
        <v>407</v>
      </c>
    </row>
    <row r="244" spans="2:65" s="1" customFormat="1" ht="24.2" customHeight="1">
      <c r="B244" s="132"/>
      <c r="C244" s="165" t="s">
        <v>408</v>
      </c>
      <c r="D244" s="165" t="s">
        <v>238</v>
      </c>
      <c r="E244" s="166" t="s">
        <v>409</v>
      </c>
      <c r="F244" s="167" t="s">
        <v>410</v>
      </c>
      <c r="G244" s="168" t="s">
        <v>299</v>
      </c>
      <c r="H244" s="169">
        <v>44</v>
      </c>
      <c r="I244" s="170"/>
      <c r="J244" s="171">
        <f t="shared" si="10"/>
        <v>0</v>
      </c>
      <c r="K244" s="172"/>
      <c r="L244" s="173"/>
      <c r="M244" s="174" t="s">
        <v>1</v>
      </c>
      <c r="N244" s="175" t="s">
        <v>43</v>
      </c>
      <c r="P244" s="143">
        <f t="shared" si="11"/>
        <v>0</v>
      </c>
      <c r="Q244" s="143">
        <v>3.5000000000000001E-3</v>
      </c>
      <c r="R244" s="143">
        <f t="shared" si="12"/>
        <v>0.154</v>
      </c>
      <c r="S244" s="143">
        <v>0</v>
      </c>
      <c r="T244" s="144">
        <f t="shared" si="13"/>
        <v>0</v>
      </c>
      <c r="AR244" s="145" t="s">
        <v>174</v>
      </c>
      <c r="AT244" s="145" t="s">
        <v>238</v>
      </c>
      <c r="AU244" s="145" t="s">
        <v>88</v>
      </c>
      <c r="AY244" s="15" t="s">
        <v>130</v>
      </c>
      <c r="BE244" s="146">
        <f t="shared" si="14"/>
        <v>0</v>
      </c>
      <c r="BF244" s="146">
        <f t="shared" si="15"/>
        <v>0</v>
      </c>
      <c r="BG244" s="146">
        <f t="shared" si="16"/>
        <v>0</v>
      </c>
      <c r="BH244" s="146">
        <f t="shared" si="17"/>
        <v>0</v>
      </c>
      <c r="BI244" s="146">
        <f t="shared" si="18"/>
        <v>0</v>
      </c>
      <c r="BJ244" s="15" t="s">
        <v>86</v>
      </c>
      <c r="BK244" s="146">
        <f t="shared" si="19"/>
        <v>0</v>
      </c>
      <c r="BL244" s="15" t="s">
        <v>136</v>
      </c>
      <c r="BM244" s="145" t="s">
        <v>411</v>
      </c>
    </row>
    <row r="245" spans="2:65" s="1" customFormat="1" ht="21.75" customHeight="1">
      <c r="B245" s="132"/>
      <c r="C245" s="133" t="s">
        <v>412</v>
      </c>
      <c r="D245" s="133" t="s">
        <v>132</v>
      </c>
      <c r="E245" s="134" t="s">
        <v>413</v>
      </c>
      <c r="F245" s="135" t="s">
        <v>414</v>
      </c>
      <c r="G245" s="136" t="s">
        <v>299</v>
      </c>
      <c r="H245" s="137">
        <v>44</v>
      </c>
      <c r="I245" s="138"/>
      <c r="J245" s="139">
        <f t="shared" si="10"/>
        <v>0</v>
      </c>
      <c r="K245" s="140"/>
      <c r="L245" s="31"/>
      <c r="M245" s="141" t="s">
        <v>1</v>
      </c>
      <c r="N245" s="142" t="s">
        <v>43</v>
      </c>
      <c r="P245" s="143">
        <f t="shared" si="11"/>
        <v>0</v>
      </c>
      <c r="Q245" s="143">
        <v>0</v>
      </c>
      <c r="R245" s="143">
        <f t="shared" si="12"/>
        <v>0</v>
      </c>
      <c r="S245" s="143">
        <v>0</v>
      </c>
      <c r="T245" s="144">
        <f t="shared" si="13"/>
        <v>0</v>
      </c>
      <c r="AR245" s="145" t="s">
        <v>136</v>
      </c>
      <c r="AT245" s="145" t="s">
        <v>132</v>
      </c>
      <c r="AU245" s="145" t="s">
        <v>88</v>
      </c>
      <c r="AY245" s="15" t="s">
        <v>130</v>
      </c>
      <c r="BE245" s="146">
        <f t="shared" si="14"/>
        <v>0</v>
      </c>
      <c r="BF245" s="146">
        <f t="shared" si="15"/>
        <v>0</v>
      </c>
      <c r="BG245" s="146">
        <f t="shared" si="16"/>
        <v>0</v>
      </c>
      <c r="BH245" s="146">
        <f t="shared" si="17"/>
        <v>0</v>
      </c>
      <c r="BI245" s="146">
        <f t="shared" si="18"/>
        <v>0</v>
      </c>
      <c r="BJ245" s="15" t="s">
        <v>86</v>
      </c>
      <c r="BK245" s="146">
        <f t="shared" si="19"/>
        <v>0</v>
      </c>
      <c r="BL245" s="15" t="s">
        <v>136</v>
      </c>
      <c r="BM245" s="145" t="s">
        <v>415</v>
      </c>
    </row>
    <row r="246" spans="2:65" s="1" customFormat="1" ht="24.2" customHeight="1">
      <c r="B246" s="132"/>
      <c r="C246" s="165" t="s">
        <v>416</v>
      </c>
      <c r="D246" s="165" t="s">
        <v>238</v>
      </c>
      <c r="E246" s="166" t="s">
        <v>417</v>
      </c>
      <c r="F246" s="167" t="s">
        <v>418</v>
      </c>
      <c r="G246" s="168" t="s">
        <v>299</v>
      </c>
      <c r="H246" s="169">
        <v>44</v>
      </c>
      <c r="I246" s="170"/>
      <c r="J246" s="171">
        <f t="shared" si="10"/>
        <v>0</v>
      </c>
      <c r="K246" s="172"/>
      <c r="L246" s="173"/>
      <c r="M246" s="174" t="s">
        <v>1</v>
      </c>
      <c r="N246" s="175" t="s">
        <v>43</v>
      </c>
      <c r="P246" s="143">
        <f t="shared" si="11"/>
        <v>0</v>
      </c>
      <c r="Q246" s="143">
        <v>2.5000000000000001E-3</v>
      </c>
      <c r="R246" s="143">
        <f t="shared" si="12"/>
        <v>0.11</v>
      </c>
      <c r="S246" s="143">
        <v>0</v>
      </c>
      <c r="T246" s="144">
        <f t="shared" si="13"/>
        <v>0</v>
      </c>
      <c r="AR246" s="145" t="s">
        <v>174</v>
      </c>
      <c r="AT246" s="145" t="s">
        <v>238</v>
      </c>
      <c r="AU246" s="145" t="s">
        <v>88</v>
      </c>
      <c r="AY246" s="15" t="s">
        <v>130</v>
      </c>
      <c r="BE246" s="146">
        <f t="shared" si="14"/>
        <v>0</v>
      </c>
      <c r="BF246" s="146">
        <f t="shared" si="15"/>
        <v>0</v>
      </c>
      <c r="BG246" s="146">
        <f t="shared" si="16"/>
        <v>0</v>
      </c>
      <c r="BH246" s="146">
        <f t="shared" si="17"/>
        <v>0</v>
      </c>
      <c r="BI246" s="146">
        <f t="shared" si="18"/>
        <v>0</v>
      </c>
      <c r="BJ246" s="15" t="s">
        <v>86</v>
      </c>
      <c r="BK246" s="146">
        <f t="shared" si="19"/>
        <v>0</v>
      </c>
      <c r="BL246" s="15" t="s">
        <v>136</v>
      </c>
      <c r="BM246" s="145" t="s">
        <v>419</v>
      </c>
    </row>
    <row r="247" spans="2:65" s="1" customFormat="1" ht="21.75" customHeight="1">
      <c r="B247" s="132"/>
      <c r="C247" s="133" t="s">
        <v>420</v>
      </c>
      <c r="D247" s="133" t="s">
        <v>132</v>
      </c>
      <c r="E247" s="134" t="s">
        <v>421</v>
      </c>
      <c r="F247" s="135" t="s">
        <v>422</v>
      </c>
      <c r="G247" s="136" t="s">
        <v>299</v>
      </c>
      <c r="H247" s="137">
        <v>4</v>
      </c>
      <c r="I247" s="138"/>
      <c r="J247" s="139">
        <f t="shared" si="10"/>
        <v>0</v>
      </c>
      <c r="K247" s="140"/>
      <c r="L247" s="31"/>
      <c r="M247" s="141" t="s">
        <v>1</v>
      </c>
      <c r="N247" s="142" t="s">
        <v>43</v>
      </c>
      <c r="P247" s="143">
        <f t="shared" si="11"/>
        <v>0</v>
      </c>
      <c r="Q247" s="143">
        <v>1.6199999999999999E-3</v>
      </c>
      <c r="R247" s="143">
        <f t="shared" si="12"/>
        <v>6.4799999999999996E-3</v>
      </c>
      <c r="S247" s="143">
        <v>0</v>
      </c>
      <c r="T247" s="144">
        <f t="shared" si="13"/>
        <v>0</v>
      </c>
      <c r="AR247" s="145" t="s">
        <v>136</v>
      </c>
      <c r="AT247" s="145" t="s">
        <v>132</v>
      </c>
      <c r="AU247" s="145" t="s">
        <v>88</v>
      </c>
      <c r="AY247" s="15" t="s">
        <v>130</v>
      </c>
      <c r="BE247" s="146">
        <f t="shared" si="14"/>
        <v>0</v>
      </c>
      <c r="BF247" s="146">
        <f t="shared" si="15"/>
        <v>0</v>
      </c>
      <c r="BG247" s="146">
        <f t="shared" si="16"/>
        <v>0</v>
      </c>
      <c r="BH247" s="146">
        <f t="shared" si="17"/>
        <v>0</v>
      </c>
      <c r="BI247" s="146">
        <f t="shared" si="18"/>
        <v>0</v>
      </c>
      <c r="BJ247" s="15" t="s">
        <v>86</v>
      </c>
      <c r="BK247" s="146">
        <f t="shared" si="19"/>
        <v>0</v>
      </c>
      <c r="BL247" s="15" t="s">
        <v>136</v>
      </c>
      <c r="BM247" s="145" t="s">
        <v>423</v>
      </c>
    </row>
    <row r="248" spans="2:65" s="1" customFormat="1" ht="24.2" customHeight="1">
      <c r="B248" s="132"/>
      <c r="C248" s="165" t="s">
        <v>424</v>
      </c>
      <c r="D248" s="165" t="s">
        <v>238</v>
      </c>
      <c r="E248" s="166" t="s">
        <v>425</v>
      </c>
      <c r="F248" s="167" t="s">
        <v>426</v>
      </c>
      <c r="G248" s="168" t="s">
        <v>299</v>
      </c>
      <c r="H248" s="169">
        <v>4</v>
      </c>
      <c r="I248" s="170"/>
      <c r="J248" s="171">
        <f t="shared" si="10"/>
        <v>0</v>
      </c>
      <c r="K248" s="172"/>
      <c r="L248" s="173"/>
      <c r="M248" s="174" t="s">
        <v>1</v>
      </c>
      <c r="N248" s="175" t="s">
        <v>43</v>
      </c>
      <c r="P248" s="143">
        <f t="shared" si="11"/>
        <v>0</v>
      </c>
      <c r="Q248" s="143">
        <v>1.7999999999999999E-2</v>
      </c>
      <c r="R248" s="143">
        <f t="shared" si="12"/>
        <v>7.1999999999999995E-2</v>
      </c>
      <c r="S248" s="143">
        <v>0</v>
      </c>
      <c r="T248" s="144">
        <f t="shared" si="13"/>
        <v>0</v>
      </c>
      <c r="AR248" s="145" t="s">
        <v>174</v>
      </c>
      <c r="AT248" s="145" t="s">
        <v>238</v>
      </c>
      <c r="AU248" s="145" t="s">
        <v>88</v>
      </c>
      <c r="AY248" s="15" t="s">
        <v>130</v>
      </c>
      <c r="BE248" s="146">
        <f t="shared" si="14"/>
        <v>0</v>
      </c>
      <c r="BF248" s="146">
        <f t="shared" si="15"/>
        <v>0</v>
      </c>
      <c r="BG248" s="146">
        <f t="shared" si="16"/>
        <v>0</v>
      </c>
      <c r="BH248" s="146">
        <f t="shared" si="17"/>
        <v>0</v>
      </c>
      <c r="BI248" s="146">
        <f t="shared" si="18"/>
        <v>0</v>
      </c>
      <c r="BJ248" s="15" t="s">
        <v>86</v>
      </c>
      <c r="BK248" s="146">
        <f t="shared" si="19"/>
        <v>0</v>
      </c>
      <c r="BL248" s="15" t="s">
        <v>136</v>
      </c>
      <c r="BM248" s="145" t="s">
        <v>427</v>
      </c>
    </row>
    <row r="249" spans="2:65" s="1" customFormat="1" ht="16.5" customHeight="1">
      <c r="B249" s="132"/>
      <c r="C249" s="133" t="s">
        <v>428</v>
      </c>
      <c r="D249" s="133" t="s">
        <v>132</v>
      </c>
      <c r="E249" s="134" t="s">
        <v>429</v>
      </c>
      <c r="F249" s="135" t="s">
        <v>430</v>
      </c>
      <c r="G249" s="136" t="s">
        <v>299</v>
      </c>
      <c r="H249" s="137">
        <v>4</v>
      </c>
      <c r="I249" s="138"/>
      <c r="J249" s="139">
        <f t="shared" si="10"/>
        <v>0</v>
      </c>
      <c r="K249" s="140"/>
      <c r="L249" s="31"/>
      <c r="M249" s="141" t="s">
        <v>1</v>
      </c>
      <c r="N249" s="142" t="s">
        <v>43</v>
      </c>
      <c r="P249" s="143">
        <f t="shared" si="11"/>
        <v>0</v>
      </c>
      <c r="Q249" s="143">
        <v>1.3600000000000001E-3</v>
      </c>
      <c r="R249" s="143">
        <f t="shared" si="12"/>
        <v>5.4400000000000004E-3</v>
      </c>
      <c r="S249" s="143">
        <v>0</v>
      </c>
      <c r="T249" s="144">
        <f t="shared" si="13"/>
        <v>0</v>
      </c>
      <c r="AR249" s="145" t="s">
        <v>136</v>
      </c>
      <c r="AT249" s="145" t="s">
        <v>132</v>
      </c>
      <c r="AU249" s="145" t="s">
        <v>88</v>
      </c>
      <c r="AY249" s="15" t="s">
        <v>130</v>
      </c>
      <c r="BE249" s="146">
        <f t="shared" si="14"/>
        <v>0</v>
      </c>
      <c r="BF249" s="146">
        <f t="shared" si="15"/>
        <v>0</v>
      </c>
      <c r="BG249" s="146">
        <f t="shared" si="16"/>
        <v>0</v>
      </c>
      <c r="BH249" s="146">
        <f t="shared" si="17"/>
        <v>0</v>
      </c>
      <c r="BI249" s="146">
        <f t="shared" si="18"/>
        <v>0</v>
      </c>
      <c r="BJ249" s="15" t="s">
        <v>86</v>
      </c>
      <c r="BK249" s="146">
        <f t="shared" si="19"/>
        <v>0</v>
      </c>
      <c r="BL249" s="15" t="s">
        <v>136</v>
      </c>
      <c r="BM249" s="145" t="s">
        <v>431</v>
      </c>
    </row>
    <row r="250" spans="2:65" s="1" customFormat="1" ht="24.2" customHeight="1">
      <c r="B250" s="132"/>
      <c r="C250" s="165" t="s">
        <v>432</v>
      </c>
      <c r="D250" s="165" t="s">
        <v>238</v>
      </c>
      <c r="E250" s="166" t="s">
        <v>433</v>
      </c>
      <c r="F250" s="167" t="s">
        <v>434</v>
      </c>
      <c r="G250" s="168" t="s">
        <v>299</v>
      </c>
      <c r="H250" s="169">
        <v>4</v>
      </c>
      <c r="I250" s="170"/>
      <c r="J250" s="171">
        <f t="shared" si="10"/>
        <v>0</v>
      </c>
      <c r="K250" s="172"/>
      <c r="L250" s="173"/>
      <c r="M250" s="174" t="s">
        <v>1</v>
      </c>
      <c r="N250" s="175" t="s">
        <v>43</v>
      </c>
      <c r="P250" s="143">
        <f t="shared" si="11"/>
        <v>0</v>
      </c>
      <c r="Q250" s="143">
        <v>4.8000000000000001E-2</v>
      </c>
      <c r="R250" s="143">
        <f t="shared" si="12"/>
        <v>0.192</v>
      </c>
      <c r="S250" s="143">
        <v>0</v>
      </c>
      <c r="T250" s="144">
        <f t="shared" si="13"/>
        <v>0</v>
      </c>
      <c r="AR250" s="145" t="s">
        <v>174</v>
      </c>
      <c r="AT250" s="145" t="s">
        <v>238</v>
      </c>
      <c r="AU250" s="145" t="s">
        <v>88</v>
      </c>
      <c r="AY250" s="15" t="s">
        <v>130</v>
      </c>
      <c r="BE250" s="146">
        <f t="shared" si="14"/>
        <v>0</v>
      </c>
      <c r="BF250" s="146">
        <f t="shared" si="15"/>
        <v>0</v>
      </c>
      <c r="BG250" s="146">
        <f t="shared" si="16"/>
        <v>0</v>
      </c>
      <c r="BH250" s="146">
        <f t="shared" si="17"/>
        <v>0</v>
      </c>
      <c r="BI250" s="146">
        <f t="shared" si="18"/>
        <v>0</v>
      </c>
      <c r="BJ250" s="15" t="s">
        <v>86</v>
      </c>
      <c r="BK250" s="146">
        <f t="shared" si="19"/>
        <v>0</v>
      </c>
      <c r="BL250" s="15" t="s">
        <v>136</v>
      </c>
      <c r="BM250" s="145" t="s">
        <v>435</v>
      </c>
    </row>
    <row r="251" spans="2:65" s="1" customFormat="1" ht="16.5" customHeight="1">
      <c r="B251" s="132"/>
      <c r="C251" s="165" t="s">
        <v>436</v>
      </c>
      <c r="D251" s="165" t="s">
        <v>238</v>
      </c>
      <c r="E251" s="166" t="s">
        <v>437</v>
      </c>
      <c r="F251" s="167" t="s">
        <v>438</v>
      </c>
      <c r="G251" s="168" t="s">
        <v>299</v>
      </c>
      <c r="H251" s="169">
        <v>4</v>
      </c>
      <c r="I251" s="170"/>
      <c r="J251" s="171">
        <f t="shared" si="10"/>
        <v>0</v>
      </c>
      <c r="K251" s="172"/>
      <c r="L251" s="173"/>
      <c r="M251" s="174" t="s">
        <v>1</v>
      </c>
      <c r="N251" s="175" t="s">
        <v>43</v>
      </c>
      <c r="P251" s="143">
        <f t="shared" si="11"/>
        <v>0</v>
      </c>
      <c r="Q251" s="143">
        <v>0</v>
      </c>
      <c r="R251" s="143">
        <f t="shared" si="12"/>
        <v>0</v>
      </c>
      <c r="S251" s="143">
        <v>0</v>
      </c>
      <c r="T251" s="144">
        <f t="shared" si="13"/>
        <v>0</v>
      </c>
      <c r="AR251" s="145" t="s">
        <v>174</v>
      </c>
      <c r="AT251" s="145" t="s">
        <v>238</v>
      </c>
      <c r="AU251" s="145" t="s">
        <v>88</v>
      </c>
      <c r="AY251" s="15" t="s">
        <v>130</v>
      </c>
      <c r="BE251" s="146">
        <f t="shared" si="14"/>
        <v>0</v>
      </c>
      <c r="BF251" s="146">
        <f t="shared" si="15"/>
        <v>0</v>
      </c>
      <c r="BG251" s="146">
        <f t="shared" si="16"/>
        <v>0</v>
      </c>
      <c r="BH251" s="146">
        <f t="shared" si="17"/>
        <v>0</v>
      </c>
      <c r="BI251" s="146">
        <f t="shared" si="18"/>
        <v>0</v>
      </c>
      <c r="BJ251" s="15" t="s">
        <v>86</v>
      </c>
      <c r="BK251" s="146">
        <f t="shared" si="19"/>
        <v>0</v>
      </c>
      <c r="BL251" s="15" t="s">
        <v>136</v>
      </c>
      <c r="BM251" s="145" t="s">
        <v>439</v>
      </c>
    </row>
    <row r="252" spans="2:65" s="1" customFormat="1" ht="21.75" customHeight="1">
      <c r="B252" s="132"/>
      <c r="C252" s="133" t="s">
        <v>440</v>
      </c>
      <c r="D252" s="133" t="s">
        <v>132</v>
      </c>
      <c r="E252" s="134" t="s">
        <v>441</v>
      </c>
      <c r="F252" s="135" t="s">
        <v>442</v>
      </c>
      <c r="G252" s="136" t="s">
        <v>299</v>
      </c>
      <c r="H252" s="137">
        <v>7</v>
      </c>
      <c r="I252" s="138"/>
      <c r="J252" s="139">
        <f t="shared" si="10"/>
        <v>0</v>
      </c>
      <c r="K252" s="140"/>
      <c r="L252" s="31"/>
      <c r="M252" s="141" t="s">
        <v>1</v>
      </c>
      <c r="N252" s="142" t="s">
        <v>43</v>
      </c>
      <c r="P252" s="143">
        <f t="shared" si="11"/>
        <v>0</v>
      </c>
      <c r="Q252" s="143">
        <v>1.65E-3</v>
      </c>
      <c r="R252" s="143">
        <f t="shared" si="12"/>
        <v>1.155E-2</v>
      </c>
      <c r="S252" s="143">
        <v>0</v>
      </c>
      <c r="T252" s="144">
        <f t="shared" si="13"/>
        <v>0</v>
      </c>
      <c r="AR252" s="145" t="s">
        <v>136</v>
      </c>
      <c r="AT252" s="145" t="s">
        <v>132</v>
      </c>
      <c r="AU252" s="145" t="s">
        <v>88</v>
      </c>
      <c r="AY252" s="15" t="s">
        <v>130</v>
      </c>
      <c r="BE252" s="146">
        <f t="shared" si="14"/>
        <v>0</v>
      </c>
      <c r="BF252" s="146">
        <f t="shared" si="15"/>
        <v>0</v>
      </c>
      <c r="BG252" s="146">
        <f t="shared" si="16"/>
        <v>0</v>
      </c>
      <c r="BH252" s="146">
        <f t="shared" si="17"/>
        <v>0</v>
      </c>
      <c r="BI252" s="146">
        <f t="shared" si="18"/>
        <v>0</v>
      </c>
      <c r="BJ252" s="15" t="s">
        <v>86</v>
      </c>
      <c r="BK252" s="146">
        <f t="shared" si="19"/>
        <v>0</v>
      </c>
      <c r="BL252" s="15" t="s">
        <v>136</v>
      </c>
      <c r="BM252" s="145" t="s">
        <v>443</v>
      </c>
    </row>
    <row r="253" spans="2:65" s="1" customFormat="1" ht="24.2" customHeight="1">
      <c r="B253" s="132"/>
      <c r="C253" s="165" t="s">
        <v>444</v>
      </c>
      <c r="D253" s="165" t="s">
        <v>238</v>
      </c>
      <c r="E253" s="166" t="s">
        <v>445</v>
      </c>
      <c r="F253" s="167" t="s">
        <v>446</v>
      </c>
      <c r="G253" s="168" t="s">
        <v>299</v>
      </c>
      <c r="H253" s="169">
        <v>7</v>
      </c>
      <c r="I253" s="170"/>
      <c r="J253" s="171">
        <f t="shared" si="10"/>
        <v>0</v>
      </c>
      <c r="K253" s="172"/>
      <c r="L253" s="173"/>
      <c r="M253" s="174" t="s">
        <v>1</v>
      </c>
      <c r="N253" s="175" t="s">
        <v>43</v>
      </c>
      <c r="P253" s="143">
        <f t="shared" si="11"/>
        <v>0</v>
      </c>
      <c r="Q253" s="143">
        <v>2.3E-2</v>
      </c>
      <c r="R253" s="143">
        <f t="shared" si="12"/>
        <v>0.161</v>
      </c>
      <c r="S253" s="143">
        <v>0</v>
      </c>
      <c r="T253" s="144">
        <f t="shared" si="13"/>
        <v>0</v>
      </c>
      <c r="AR253" s="145" t="s">
        <v>174</v>
      </c>
      <c r="AT253" s="145" t="s">
        <v>238</v>
      </c>
      <c r="AU253" s="145" t="s">
        <v>88</v>
      </c>
      <c r="AY253" s="15" t="s">
        <v>130</v>
      </c>
      <c r="BE253" s="146">
        <f t="shared" si="14"/>
        <v>0</v>
      </c>
      <c r="BF253" s="146">
        <f t="shared" si="15"/>
        <v>0</v>
      </c>
      <c r="BG253" s="146">
        <f t="shared" si="16"/>
        <v>0</v>
      </c>
      <c r="BH253" s="146">
        <f t="shared" si="17"/>
        <v>0</v>
      </c>
      <c r="BI253" s="146">
        <f t="shared" si="18"/>
        <v>0</v>
      </c>
      <c r="BJ253" s="15" t="s">
        <v>86</v>
      </c>
      <c r="BK253" s="146">
        <f t="shared" si="19"/>
        <v>0</v>
      </c>
      <c r="BL253" s="15" t="s">
        <v>136</v>
      </c>
      <c r="BM253" s="145" t="s">
        <v>447</v>
      </c>
    </row>
    <row r="254" spans="2:65" s="1" customFormat="1" ht="24.2" customHeight="1">
      <c r="B254" s="132"/>
      <c r="C254" s="133" t="s">
        <v>448</v>
      </c>
      <c r="D254" s="133" t="s">
        <v>132</v>
      </c>
      <c r="E254" s="134" t="s">
        <v>449</v>
      </c>
      <c r="F254" s="135" t="s">
        <v>450</v>
      </c>
      <c r="G254" s="136" t="s">
        <v>299</v>
      </c>
      <c r="H254" s="137">
        <v>14</v>
      </c>
      <c r="I254" s="138"/>
      <c r="J254" s="139">
        <f t="shared" si="10"/>
        <v>0</v>
      </c>
      <c r="K254" s="140"/>
      <c r="L254" s="31"/>
      <c r="M254" s="141" t="s">
        <v>1</v>
      </c>
      <c r="N254" s="142" t="s">
        <v>43</v>
      </c>
      <c r="P254" s="143">
        <f t="shared" si="11"/>
        <v>0</v>
      </c>
      <c r="Q254" s="143">
        <v>1.7600000000000001E-3</v>
      </c>
      <c r="R254" s="143">
        <f t="shared" si="12"/>
        <v>2.4640000000000002E-2</v>
      </c>
      <c r="S254" s="143">
        <v>0</v>
      </c>
      <c r="T254" s="144">
        <f t="shared" si="13"/>
        <v>0</v>
      </c>
      <c r="AR254" s="145" t="s">
        <v>136</v>
      </c>
      <c r="AT254" s="145" t="s">
        <v>132</v>
      </c>
      <c r="AU254" s="145" t="s">
        <v>88</v>
      </c>
      <c r="AY254" s="15" t="s">
        <v>130</v>
      </c>
      <c r="BE254" s="146">
        <f t="shared" si="14"/>
        <v>0</v>
      </c>
      <c r="BF254" s="146">
        <f t="shared" si="15"/>
        <v>0</v>
      </c>
      <c r="BG254" s="146">
        <f t="shared" si="16"/>
        <v>0</v>
      </c>
      <c r="BH254" s="146">
        <f t="shared" si="17"/>
        <v>0</v>
      </c>
      <c r="BI254" s="146">
        <f t="shared" si="18"/>
        <v>0</v>
      </c>
      <c r="BJ254" s="15" t="s">
        <v>86</v>
      </c>
      <c r="BK254" s="146">
        <f t="shared" si="19"/>
        <v>0</v>
      </c>
      <c r="BL254" s="15" t="s">
        <v>136</v>
      </c>
      <c r="BM254" s="145" t="s">
        <v>451</v>
      </c>
    </row>
    <row r="255" spans="2:65" s="1" customFormat="1" ht="24.2" customHeight="1">
      <c r="B255" s="132"/>
      <c r="C255" s="165" t="s">
        <v>452</v>
      </c>
      <c r="D255" s="165" t="s">
        <v>238</v>
      </c>
      <c r="E255" s="166" t="s">
        <v>453</v>
      </c>
      <c r="F255" s="167" t="s">
        <v>454</v>
      </c>
      <c r="G255" s="168" t="s">
        <v>299</v>
      </c>
      <c r="H255" s="169">
        <v>14</v>
      </c>
      <c r="I255" s="170"/>
      <c r="J255" s="171">
        <f t="shared" si="10"/>
        <v>0</v>
      </c>
      <c r="K255" s="172"/>
      <c r="L255" s="173"/>
      <c r="M255" s="174" t="s">
        <v>1</v>
      </c>
      <c r="N255" s="175" t="s">
        <v>43</v>
      </c>
      <c r="P255" s="143">
        <f t="shared" si="11"/>
        <v>0</v>
      </c>
      <c r="Q255" s="143">
        <v>0.01</v>
      </c>
      <c r="R255" s="143">
        <f t="shared" si="12"/>
        <v>0.14000000000000001</v>
      </c>
      <c r="S255" s="143">
        <v>0</v>
      </c>
      <c r="T255" s="144">
        <f t="shared" si="13"/>
        <v>0</v>
      </c>
      <c r="AR255" s="145" t="s">
        <v>174</v>
      </c>
      <c r="AT255" s="145" t="s">
        <v>238</v>
      </c>
      <c r="AU255" s="145" t="s">
        <v>88</v>
      </c>
      <c r="AY255" s="15" t="s">
        <v>130</v>
      </c>
      <c r="BE255" s="146">
        <f t="shared" si="14"/>
        <v>0</v>
      </c>
      <c r="BF255" s="146">
        <f t="shared" si="15"/>
        <v>0</v>
      </c>
      <c r="BG255" s="146">
        <f t="shared" si="16"/>
        <v>0</v>
      </c>
      <c r="BH255" s="146">
        <f t="shared" si="17"/>
        <v>0</v>
      </c>
      <c r="BI255" s="146">
        <f t="shared" si="18"/>
        <v>0</v>
      </c>
      <c r="BJ255" s="15" t="s">
        <v>86</v>
      </c>
      <c r="BK255" s="146">
        <f t="shared" si="19"/>
        <v>0</v>
      </c>
      <c r="BL255" s="15" t="s">
        <v>136</v>
      </c>
      <c r="BM255" s="145" t="s">
        <v>455</v>
      </c>
    </row>
    <row r="256" spans="2:65" s="1" customFormat="1" ht="24.2" customHeight="1">
      <c r="B256" s="132"/>
      <c r="C256" s="133" t="s">
        <v>456</v>
      </c>
      <c r="D256" s="133" t="s">
        <v>132</v>
      </c>
      <c r="E256" s="134" t="s">
        <v>457</v>
      </c>
      <c r="F256" s="135" t="s">
        <v>458</v>
      </c>
      <c r="G256" s="136" t="s">
        <v>299</v>
      </c>
      <c r="H256" s="137">
        <v>1</v>
      </c>
      <c r="I256" s="138"/>
      <c r="J256" s="139">
        <f t="shared" si="10"/>
        <v>0</v>
      </c>
      <c r="K256" s="140"/>
      <c r="L256" s="31"/>
      <c r="M256" s="141" t="s">
        <v>1</v>
      </c>
      <c r="N256" s="142" t="s">
        <v>43</v>
      </c>
      <c r="P256" s="143">
        <f t="shared" si="11"/>
        <v>0</v>
      </c>
      <c r="Q256" s="143">
        <v>0</v>
      </c>
      <c r="R256" s="143">
        <f t="shared" si="12"/>
        <v>0</v>
      </c>
      <c r="S256" s="143">
        <v>0</v>
      </c>
      <c r="T256" s="144">
        <f t="shared" si="13"/>
        <v>0</v>
      </c>
      <c r="AR256" s="145" t="s">
        <v>136</v>
      </c>
      <c r="AT256" s="145" t="s">
        <v>132</v>
      </c>
      <c r="AU256" s="145" t="s">
        <v>88</v>
      </c>
      <c r="AY256" s="15" t="s">
        <v>130</v>
      </c>
      <c r="BE256" s="146">
        <f t="shared" si="14"/>
        <v>0</v>
      </c>
      <c r="BF256" s="146">
        <f t="shared" si="15"/>
        <v>0</v>
      </c>
      <c r="BG256" s="146">
        <f t="shared" si="16"/>
        <v>0</v>
      </c>
      <c r="BH256" s="146">
        <f t="shared" si="17"/>
        <v>0</v>
      </c>
      <c r="BI256" s="146">
        <f t="shared" si="18"/>
        <v>0</v>
      </c>
      <c r="BJ256" s="15" t="s">
        <v>86</v>
      </c>
      <c r="BK256" s="146">
        <f t="shared" si="19"/>
        <v>0</v>
      </c>
      <c r="BL256" s="15" t="s">
        <v>136</v>
      </c>
      <c r="BM256" s="145" t="s">
        <v>459</v>
      </c>
    </row>
    <row r="257" spans="2:65" s="1" customFormat="1" ht="24.2" customHeight="1">
      <c r="B257" s="132"/>
      <c r="C257" s="165" t="s">
        <v>460</v>
      </c>
      <c r="D257" s="165" t="s">
        <v>238</v>
      </c>
      <c r="E257" s="166" t="s">
        <v>461</v>
      </c>
      <c r="F257" s="167" t="s">
        <v>462</v>
      </c>
      <c r="G257" s="168" t="s">
        <v>299</v>
      </c>
      <c r="H257" s="169">
        <v>1</v>
      </c>
      <c r="I257" s="170"/>
      <c r="J257" s="171">
        <f t="shared" si="10"/>
        <v>0</v>
      </c>
      <c r="K257" s="172"/>
      <c r="L257" s="173"/>
      <c r="M257" s="174" t="s">
        <v>1</v>
      </c>
      <c r="N257" s="175" t="s">
        <v>43</v>
      </c>
      <c r="P257" s="143">
        <f t="shared" si="11"/>
        <v>0</v>
      </c>
      <c r="Q257" s="143">
        <v>0.01</v>
      </c>
      <c r="R257" s="143">
        <f t="shared" si="12"/>
        <v>0.01</v>
      </c>
      <c r="S257" s="143">
        <v>0</v>
      </c>
      <c r="T257" s="144">
        <f t="shared" si="13"/>
        <v>0</v>
      </c>
      <c r="AR257" s="145" t="s">
        <v>174</v>
      </c>
      <c r="AT257" s="145" t="s">
        <v>238</v>
      </c>
      <c r="AU257" s="145" t="s">
        <v>88</v>
      </c>
      <c r="AY257" s="15" t="s">
        <v>130</v>
      </c>
      <c r="BE257" s="146">
        <f t="shared" si="14"/>
        <v>0</v>
      </c>
      <c r="BF257" s="146">
        <f t="shared" si="15"/>
        <v>0</v>
      </c>
      <c r="BG257" s="146">
        <f t="shared" si="16"/>
        <v>0</v>
      </c>
      <c r="BH257" s="146">
        <f t="shared" si="17"/>
        <v>0</v>
      </c>
      <c r="BI257" s="146">
        <f t="shared" si="18"/>
        <v>0</v>
      </c>
      <c r="BJ257" s="15" t="s">
        <v>86</v>
      </c>
      <c r="BK257" s="146">
        <f t="shared" si="19"/>
        <v>0</v>
      </c>
      <c r="BL257" s="15" t="s">
        <v>136</v>
      </c>
      <c r="BM257" s="145" t="s">
        <v>463</v>
      </c>
    </row>
    <row r="258" spans="2:65" s="1" customFormat="1" ht="21.75" customHeight="1">
      <c r="B258" s="132"/>
      <c r="C258" s="133" t="s">
        <v>464</v>
      </c>
      <c r="D258" s="133" t="s">
        <v>132</v>
      </c>
      <c r="E258" s="134" t="s">
        <v>465</v>
      </c>
      <c r="F258" s="135" t="s">
        <v>466</v>
      </c>
      <c r="G258" s="136" t="s">
        <v>299</v>
      </c>
      <c r="H258" s="137">
        <v>1</v>
      </c>
      <c r="I258" s="138"/>
      <c r="J258" s="139">
        <f t="shared" si="10"/>
        <v>0</v>
      </c>
      <c r="K258" s="140"/>
      <c r="L258" s="31"/>
      <c r="M258" s="141" t="s">
        <v>1</v>
      </c>
      <c r="N258" s="142" t="s">
        <v>43</v>
      </c>
      <c r="P258" s="143">
        <f t="shared" si="11"/>
        <v>0</v>
      </c>
      <c r="Q258" s="143">
        <v>2.81E-3</v>
      </c>
      <c r="R258" s="143">
        <f t="shared" si="12"/>
        <v>2.81E-3</v>
      </c>
      <c r="S258" s="143">
        <v>0</v>
      </c>
      <c r="T258" s="144">
        <f t="shared" si="13"/>
        <v>0</v>
      </c>
      <c r="AR258" s="145" t="s">
        <v>136</v>
      </c>
      <c r="AT258" s="145" t="s">
        <v>132</v>
      </c>
      <c r="AU258" s="145" t="s">
        <v>88</v>
      </c>
      <c r="AY258" s="15" t="s">
        <v>130</v>
      </c>
      <c r="BE258" s="146">
        <f t="shared" si="14"/>
        <v>0</v>
      </c>
      <c r="BF258" s="146">
        <f t="shared" si="15"/>
        <v>0</v>
      </c>
      <c r="BG258" s="146">
        <f t="shared" si="16"/>
        <v>0</v>
      </c>
      <c r="BH258" s="146">
        <f t="shared" si="17"/>
        <v>0</v>
      </c>
      <c r="BI258" s="146">
        <f t="shared" si="18"/>
        <v>0</v>
      </c>
      <c r="BJ258" s="15" t="s">
        <v>86</v>
      </c>
      <c r="BK258" s="146">
        <f t="shared" si="19"/>
        <v>0</v>
      </c>
      <c r="BL258" s="15" t="s">
        <v>136</v>
      </c>
      <c r="BM258" s="145" t="s">
        <v>467</v>
      </c>
    </row>
    <row r="259" spans="2:65" s="1" customFormat="1" ht="24.2" customHeight="1">
      <c r="B259" s="132"/>
      <c r="C259" s="165" t="s">
        <v>468</v>
      </c>
      <c r="D259" s="165" t="s">
        <v>238</v>
      </c>
      <c r="E259" s="166" t="s">
        <v>469</v>
      </c>
      <c r="F259" s="167" t="s">
        <v>470</v>
      </c>
      <c r="G259" s="168" t="s">
        <v>299</v>
      </c>
      <c r="H259" s="169">
        <v>1</v>
      </c>
      <c r="I259" s="170"/>
      <c r="J259" s="171">
        <f t="shared" si="10"/>
        <v>0</v>
      </c>
      <c r="K259" s="172"/>
      <c r="L259" s="173"/>
      <c r="M259" s="174" t="s">
        <v>1</v>
      </c>
      <c r="N259" s="175" t="s">
        <v>43</v>
      </c>
      <c r="P259" s="143">
        <f t="shared" si="11"/>
        <v>0</v>
      </c>
      <c r="Q259" s="143">
        <v>4.5999999999999999E-2</v>
      </c>
      <c r="R259" s="143">
        <f t="shared" si="12"/>
        <v>4.5999999999999999E-2</v>
      </c>
      <c r="S259" s="143">
        <v>0</v>
      </c>
      <c r="T259" s="144">
        <f t="shared" si="13"/>
        <v>0</v>
      </c>
      <c r="AR259" s="145" t="s">
        <v>174</v>
      </c>
      <c r="AT259" s="145" t="s">
        <v>238</v>
      </c>
      <c r="AU259" s="145" t="s">
        <v>88</v>
      </c>
      <c r="AY259" s="15" t="s">
        <v>130</v>
      </c>
      <c r="BE259" s="146">
        <f t="shared" si="14"/>
        <v>0</v>
      </c>
      <c r="BF259" s="146">
        <f t="shared" si="15"/>
        <v>0</v>
      </c>
      <c r="BG259" s="146">
        <f t="shared" si="16"/>
        <v>0</v>
      </c>
      <c r="BH259" s="146">
        <f t="shared" si="17"/>
        <v>0</v>
      </c>
      <c r="BI259" s="146">
        <f t="shared" si="18"/>
        <v>0</v>
      </c>
      <c r="BJ259" s="15" t="s">
        <v>86</v>
      </c>
      <c r="BK259" s="146">
        <f t="shared" si="19"/>
        <v>0</v>
      </c>
      <c r="BL259" s="15" t="s">
        <v>136</v>
      </c>
      <c r="BM259" s="145" t="s">
        <v>471</v>
      </c>
    </row>
    <row r="260" spans="2:65" s="1" customFormat="1" ht="24.2" customHeight="1">
      <c r="B260" s="132"/>
      <c r="C260" s="165" t="s">
        <v>472</v>
      </c>
      <c r="D260" s="165" t="s">
        <v>238</v>
      </c>
      <c r="E260" s="166" t="s">
        <v>473</v>
      </c>
      <c r="F260" s="167" t="s">
        <v>474</v>
      </c>
      <c r="G260" s="168" t="s">
        <v>299</v>
      </c>
      <c r="H260" s="169">
        <v>4</v>
      </c>
      <c r="I260" s="170"/>
      <c r="J260" s="171">
        <f t="shared" si="10"/>
        <v>0</v>
      </c>
      <c r="K260" s="172"/>
      <c r="L260" s="173"/>
      <c r="M260" s="174" t="s">
        <v>1</v>
      </c>
      <c r="N260" s="175" t="s">
        <v>43</v>
      </c>
      <c r="P260" s="143">
        <f t="shared" si="11"/>
        <v>0</v>
      </c>
      <c r="Q260" s="143">
        <v>3.5000000000000001E-3</v>
      </c>
      <c r="R260" s="143">
        <f t="shared" si="12"/>
        <v>1.4E-2</v>
      </c>
      <c r="S260" s="143">
        <v>0</v>
      </c>
      <c r="T260" s="144">
        <f t="shared" si="13"/>
        <v>0</v>
      </c>
      <c r="AR260" s="145" t="s">
        <v>174</v>
      </c>
      <c r="AT260" s="145" t="s">
        <v>238</v>
      </c>
      <c r="AU260" s="145" t="s">
        <v>88</v>
      </c>
      <c r="AY260" s="15" t="s">
        <v>130</v>
      </c>
      <c r="BE260" s="146">
        <f t="shared" si="14"/>
        <v>0</v>
      </c>
      <c r="BF260" s="146">
        <f t="shared" si="15"/>
        <v>0</v>
      </c>
      <c r="BG260" s="146">
        <f t="shared" si="16"/>
        <v>0</v>
      </c>
      <c r="BH260" s="146">
        <f t="shared" si="17"/>
        <v>0</v>
      </c>
      <c r="BI260" s="146">
        <f t="shared" si="18"/>
        <v>0</v>
      </c>
      <c r="BJ260" s="15" t="s">
        <v>86</v>
      </c>
      <c r="BK260" s="146">
        <f t="shared" si="19"/>
        <v>0</v>
      </c>
      <c r="BL260" s="15" t="s">
        <v>136</v>
      </c>
      <c r="BM260" s="145" t="s">
        <v>475</v>
      </c>
    </row>
    <row r="261" spans="2:65" s="1" customFormat="1" ht="24.2" customHeight="1">
      <c r="B261" s="132"/>
      <c r="C261" s="165" t="s">
        <v>476</v>
      </c>
      <c r="D261" s="165" t="s">
        <v>238</v>
      </c>
      <c r="E261" s="166" t="s">
        <v>477</v>
      </c>
      <c r="F261" s="167" t="s">
        <v>478</v>
      </c>
      <c r="G261" s="168" t="s">
        <v>299</v>
      </c>
      <c r="H261" s="169">
        <v>8</v>
      </c>
      <c r="I261" s="170"/>
      <c r="J261" s="171">
        <f t="shared" si="10"/>
        <v>0</v>
      </c>
      <c r="K261" s="172"/>
      <c r="L261" s="173"/>
      <c r="M261" s="174" t="s">
        <v>1</v>
      </c>
      <c r="N261" s="175" t="s">
        <v>43</v>
      </c>
      <c r="P261" s="143">
        <f t="shared" si="11"/>
        <v>0</v>
      </c>
      <c r="Q261" s="143">
        <v>4.0000000000000001E-3</v>
      </c>
      <c r="R261" s="143">
        <f t="shared" si="12"/>
        <v>3.2000000000000001E-2</v>
      </c>
      <c r="S261" s="143">
        <v>0</v>
      </c>
      <c r="T261" s="144">
        <f t="shared" si="13"/>
        <v>0</v>
      </c>
      <c r="AR261" s="145" t="s">
        <v>174</v>
      </c>
      <c r="AT261" s="145" t="s">
        <v>238</v>
      </c>
      <c r="AU261" s="145" t="s">
        <v>88</v>
      </c>
      <c r="AY261" s="15" t="s">
        <v>130</v>
      </c>
      <c r="BE261" s="146">
        <f t="shared" si="14"/>
        <v>0</v>
      </c>
      <c r="BF261" s="146">
        <f t="shared" si="15"/>
        <v>0</v>
      </c>
      <c r="BG261" s="146">
        <f t="shared" si="16"/>
        <v>0</v>
      </c>
      <c r="BH261" s="146">
        <f t="shared" si="17"/>
        <v>0</v>
      </c>
      <c r="BI261" s="146">
        <f t="shared" si="18"/>
        <v>0</v>
      </c>
      <c r="BJ261" s="15" t="s">
        <v>86</v>
      </c>
      <c r="BK261" s="146">
        <f t="shared" si="19"/>
        <v>0</v>
      </c>
      <c r="BL261" s="15" t="s">
        <v>136</v>
      </c>
      <c r="BM261" s="145" t="s">
        <v>479</v>
      </c>
    </row>
    <row r="262" spans="2:65" s="1" customFormat="1" ht="24.2" customHeight="1">
      <c r="B262" s="132"/>
      <c r="C262" s="133" t="s">
        <v>480</v>
      </c>
      <c r="D262" s="133" t="s">
        <v>132</v>
      </c>
      <c r="E262" s="134" t="s">
        <v>481</v>
      </c>
      <c r="F262" s="135" t="s">
        <v>482</v>
      </c>
      <c r="G262" s="136" t="s">
        <v>299</v>
      </c>
      <c r="H262" s="137">
        <v>2</v>
      </c>
      <c r="I262" s="138"/>
      <c r="J262" s="139">
        <f t="shared" si="10"/>
        <v>0</v>
      </c>
      <c r="K262" s="140"/>
      <c r="L262" s="31"/>
      <c r="M262" s="141" t="s">
        <v>1</v>
      </c>
      <c r="N262" s="142" t="s">
        <v>43</v>
      </c>
      <c r="P262" s="143">
        <f t="shared" si="11"/>
        <v>0</v>
      </c>
      <c r="Q262" s="143">
        <v>3.5200000000000001E-3</v>
      </c>
      <c r="R262" s="143">
        <f t="shared" si="12"/>
        <v>7.0400000000000003E-3</v>
      </c>
      <c r="S262" s="143">
        <v>0</v>
      </c>
      <c r="T262" s="144">
        <f t="shared" si="13"/>
        <v>0</v>
      </c>
      <c r="AR262" s="145" t="s">
        <v>136</v>
      </c>
      <c r="AT262" s="145" t="s">
        <v>132</v>
      </c>
      <c r="AU262" s="145" t="s">
        <v>88</v>
      </c>
      <c r="AY262" s="15" t="s">
        <v>130</v>
      </c>
      <c r="BE262" s="146">
        <f t="shared" si="14"/>
        <v>0</v>
      </c>
      <c r="BF262" s="146">
        <f t="shared" si="15"/>
        <v>0</v>
      </c>
      <c r="BG262" s="146">
        <f t="shared" si="16"/>
        <v>0</v>
      </c>
      <c r="BH262" s="146">
        <f t="shared" si="17"/>
        <v>0</v>
      </c>
      <c r="BI262" s="146">
        <f t="shared" si="18"/>
        <v>0</v>
      </c>
      <c r="BJ262" s="15" t="s">
        <v>86</v>
      </c>
      <c r="BK262" s="146">
        <f t="shared" si="19"/>
        <v>0</v>
      </c>
      <c r="BL262" s="15" t="s">
        <v>136</v>
      </c>
      <c r="BM262" s="145" t="s">
        <v>483</v>
      </c>
    </row>
    <row r="263" spans="2:65" s="1" customFormat="1" ht="24.2" customHeight="1">
      <c r="B263" s="132"/>
      <c r="C263" s="165" t="s">
        <v>484</v>
      </c>
      <c r="D263" s="165" t="s">
        <v>238</v>
      </c>
      <c r="E263" s="166" t="s">
        <v>485</v>
      </c>
      <c r="F263" s="167" t="s">
        <v>486</v>
      </c>
      <c r="G263" s="168" t="s">
        <v>299</v>
      </c>
      <c r="H263" s="169">
        <v>2</v>
      </c>
      <c r="I263" s="170"/>
      <c r="J263" s="171">
        <f t="shared" si="10"/>
        <v>0</v>
      </c>
      <c r="K263" s="172"/>
      <c r="L263" s="173"/>
      <c r="M263" s="174" t="s">
        <v>1</v>
      </c>
      <c r="N263" s="175" t="s">
        <v>43</v>
      </c>
      <c r="P263" s="143">
        <f t="shared" si="11"/>
        <v>0</v>
      </c>
      <c r="Q263" s="143">
        <v>1.4E-2</v>
      </c>
      <c r="R263" s="143">
        <f t="shared" si="12"/>
        <v>2.8000000000000001E-2</v>
      </c>
      <c r="S263" s="143">
        <v>0</v>
      </c>
      <c r="T263" s="144">
        <f t="shared" si="13"/>
        <v>0</v>
      </c>
      <c r="AR263" s="145" t="s">
        <v>174</v>
      </c>
      <c r="AT263" s="145" t="s">
        <v>238</v>
      </c>
      <c r="AU263" s="145" t="s">
        <v>88</v>
      </c>
      <c r="AY263" s="15" t="s">
        <v>130</v>
      </c>
      <c r="BE263" s="146">
        <f t="shared" si="14"/>
        <v>0</v>
      </c>
      <c r="BF263" s="146">
        <f t="shared" si="15"/>
        <v>0</v>
      </c>
      <c r="BG263" s="146">
        <f t="shared" si="16"/>
        <v>0</v>
      </c>
      <c r="BH263" s="146">
        <f t="shared" si="17"/>
        <v>0</v>
      </c>
      <c r="BI263" s="146">
        <f t="shared" si="18"/>
        <v>0</v>
      </c>
      <c r="BJ263" s="15" t="s">
        <v>86</v>
      </c>
      <c r="BK263" s="146">
        <f t="shared" si="19"/>
        <v>0</v>
      </c>
      <c r="BL263" s="15" t="s">
        <v>136</v>
      </c>
      <c r="BM263" s="145" t="s">
        <v>487</v>
      </c>
    </row>
    <row r="264" spans="2:65" s="1" customFormat="1" ht="24.2" customHeight="1">
      <c r="B264" s="132"/>
      <c r="C264" s="165" t="s">
        <v>488</v>
      </c>
      <c r="D264" s="165" t="s">
        <v>238</v>
      </c>
      <c r="E264" s="166" t="s">
        <v>489</v>
      </c>
      <c r="F264" s="167" t="s">
        <v>490</v>
      </c>
      <c r="G264" s="168" t="s">
        <v>299</v>
      </c>
      <c r="H264" s="169">
        <v>14</v>
      </c>
      <c r="I264" s="170"/>
      <c r="J264" s="171">
        <f t="shared" si="10"/>
        <v>0</v>
      </c>
      <c r="K264" s="172"/>
      <c r="L264" s="173"/>
      <c r="M264" s="174" t="s">
        <v>1</v>
      </c>
      <c r="N264" s="175" t="s">
        <v>43</v>
      </c>
      <c r="P264" s="143">
        <f t="shared" si="11"/>
        <v>0</v>
      </c>
      <c r="Q264" s="143">
        <v>4.9000000000000002E-2</v>
      </c>
      <c r="R264" s="143">
        <f t="shared" si="12"/>
        <v>0.68600000000000005</v>
      </c>
      <c r="S264" s="143">
        <v>0</v>
      </c>
      <c r="T264" s="144">
        <f t="shared" si="13"/>
        <v>0</v>
      </c>
      <c r="AR264" s="145" t="s">
        <v>174</v>
      </c>
      <c r="AT264" s="145" t="s">
        <v>238</v>
      </c>
      <c r="AU264" s="145" t="s">
        <v>88</v>
      </c>
      <c r="AY264" s="15" t="s">
        <v>130</v>
      </c>
      <c r="BE264" s="146">
        <f t="shared" si="14"/>
        <v>0</v>
      </c>
      <c r="BF264" s="146">
        <f t="shared" si="15"/>
        <v>0</v>
      </c>
      <c r="BG264" s="146">
        <f t="shared" si="16"/>
        <v>0</v>
      </c>
      <c r="BH264" s="146">
        <f t="shared" si="17"/>
        <v>0</v>
      </c>
      <c r="BI264" s="146">
        <f t="shared" si="18"/>
        <v>0</v>
      </c>
      <c r="BJ264" s="15" t="s">
        <v>86</v>
      </c>
      <c r="BK264" s="146">
        <f t="shared" si="19"/>
        <v>0</v>
      </c>
      <c r="BL264" s="15" t="s">
        <v>136</v>
      </c>
      <c r="BM264" s="145" t="s">
        <v>491</v>
      </c>
    </row>
    <row r="265" spans="2:65" s="1" customFormat="1" ht="21.75" customHeight="1">
      <c r="B265" s="132"/>
      <c r="C265" s="133" t="s">
        <v>492</v>
      </c>
      <c r="D265" s="133" t="s">
        <v>132</v>
      </c>
      <c r="E265" s="134" t="s">
        <v>493</v>
      </c>
      <c r="F265" s="135" t="s">
        <v>494</v>
      </c>
      <c r="G265" s="136" t="s">
        <v>146</v>
      </c>
      <c r="H265" s="137">
        <v>194</v>
      </c>
      <c r="I265" s="138"/>
      <c r="J265" s="139">
        <f t="shared" si="10"/>
        <v>0</v>
      </c>
      <c r="K265" s="140"/>
      <c r="L265" s="31"/>
      <c r="M265" s="141" t="s">
        <v>1</v>
      </c>
      <c r="N265" s="142" t="s">
        <v>43</v>
      </c>
      <c r="P265" s="143">
        <f t="shared" si="11"/>
        <v>0</v>
      </c>
      <c r="Q265" s="143">
        <v>0</v>
      </c>
      <c r="R265" s="143">
        <f t="shared" si="12"/>
        <v>0</v>
      </c>
      <c r="S265" s="143">
        <v>0</v>
      </c>
      <c r="T265" s="144">
        <f t="shared" si="13"/>
        <v>0</v>
      </c>
      <c r="AR265" s="145" t="s">
        <v>136</v>
      </c>
      <c r="AT265" s="145" t="s">
        <v>132</v>
      </c>
      <c r="AU265" s="145" t="s">
        <v>88</v>
      </c>
      <c r="AY265" s="15" t="s">
        <v>130</v>
      </c>
      <c r="BE265" s="146">
        <f t="shared" si="14"/>
        <v>0</v>
      </c>
      <c r="BF265" s="146">
        <f t="shared" si="15"/>
        <v>0</v>
      </c>
      <c r="BG265" s="146">
        <f t="shared" si="16"/>
        <v>0</v>
      </c>
      <c r="BH265" s="146">
        <f t="shared" si="17"/>
        <v>0</v>
      </c>
      <c r="BI265" s="146">
        <f t="shared" si="18"/>
        <v>0</v>
      </c>
      <c r="BJ265" s="15" t="s">
        <v>86</v>
      </c>
      <c r="BK265" s="146">
        <f t="shared" si="19"/>
        <v>0</v>
      </c>
      <c r="BL265" s="15" t="s">
        <v>136</v>
      </c>
      <c r="BM265" s="145" t="s">
        <v>495</v>
      </c>
    </row>
    <row r="266" spans="2:65" s="1" customFormat="1" ht="16.5" customHeight="1">
      <c r="B266" s="132"/>
      <c r="C266" s="133" t="s">
        <v>496</v>
      </c>
      <c r="D266" s="133" t="s">
        <v>132</v>
      </c>
      <c r="E266" s="134" t="s">
        <v>497</v>
      </c>
      <c r="F266" s="135" t="s">
        <v>498</v>
      </c>
      <c r="G266" s="136" t="s">
        <v>146</v>
      </c>
      <c r="H266" s="137">
        <v>574</v>
      </c>
      <c r="I266" s="138"/>
      <c r="J266" s="139">
        <f t="shared" si="10"/>
        <v>0</v>
      </c>
      <c r="K266" s="140"/>
      <c r="L266" s="31"/>
      <c r="M266" s="141" t="s">
        <v>1</v>
      </c>
      <c r="N266" s="142" t="s">
        <v>43</v>
      </c>
      <c r="P266" s="143">
        <f t="shared" si="11"/>
        <v>0</v>
      </c>
      <c r="Q266" s="143">
        <v>0</v>
      </c>
      <c r="R266" s="143">
        <f t="shared" si="12"/>
        <v>0</v>
      </c>
      <c r="S266" s="143">
        <v>0</v>
      </c>
      <c r="T266" s="144">
        <f t="shared" si="13"/>
        <v>0</v>
      </c>
      <c r="AR266" s="145" t="s">
        <v>136</v>
      </c>
      <c r="AT266" s="145" t="s">
        <v>132</v>
      </c>
      <c r="AU266" s="145" t="s">
        <v>88</v>
      </c>
      <c r="AY266" s="15" t="s">
        <v>130</v>
      </c>
      <c r="BE266" s="146">
        <f t="shared" si="14"/>
        <v>0</v>
      </c>
      <c r="BF266" s="146">
        <f t="shared" si="15"/>
        <v>0</v>
      </c>
      <c r="BG266" s="146">
        <f t="shared" si="16"/>
        <v>0</v>
      </c>
      <c r="BH266" s="146">
        <f t="shared" si="17"/>
        <v>0</v>
      </c>
      <c r="BI266" s="146">
        <f t="shared" si="18"/>
        <v>0</v>
      </c>
      <c r="BJ266" s="15" t="s">
        <v>86</v>
      </c>
      <c r="BK266" s="146">
        <f t="shared" si="19"/>
        <v>0</v>
      </c>
      <c r="BL266" s="15" t="s">
        <v>136</v>
      </c>
      <c r="BM266" s="145" t="s">
        <v>499</v>
      </c>
    </row>
    <row r="267" spans="2:65" s="1" customFormat="1" ht="24.2" customHeight="1">
      <c r="B267" s="132"/>
      <c r="C267" s="133" t="s">
        <v>500</v>
      </c>
      <c r="D267" s="133" t="s">
        <v>132</v>
      </c>
      <c r="E267" s="134" t="s">
        <v>501</v>
      </c>
      <c r="F267" s="135" t="s">
        <v>502</v>
      </c>
      <c r="G267" s="136" t="s">
        <v>146</v>
      </c>
      <c r="H267" s="137">
        <v>547</v>
      </c>
      <c r="I267" s="138"/>
      <c r="J267" s="139">
        <f t="shared" si="10"/>
        <v>0</v>
      </c>
      <c r="K267" s="140"/>
      <c r="L267" s="31"/>
      <c r="M267" s="141" t="s">
        <v>1</v>
      </c>
      <c r="N267" s="142" t="s">
        <v>43</v>
      </c>
      <c r="P267" s="143">
        <f t="shared" si="11"/>
        <v>0</v>
      </c>
      <c r="Q267" s="143">
        <v>0</v>
      </c>
      <c r="R267" s="143">
        <f t="shared" si="12"/>
        <v>0</v>
      </c>
      <c r="S267" s="143">
        <v>0</v>
      </c>
      <c r="T267" s="144">
        <f t="shared" si="13"/>
        <v>0</v>
      </c>
      <c r="AR267" s="145" t="s">
        <v>136</v>
      </c>
      <c r="AT267" s="145" t="s">
        <v>132</v>
      </c>
      <c r="AU267" s="145" t="s">
        <v>88</v>
      </c>
      <c r="AY267" s="15" t="s">
        <v>130</v>
      </c>
      <c r="BE267" s="146">
        <f t="shared" si="14"/>
        <v>0</v>
      </c>
      <c r="BF267" s="146">
        <f t="shared" si="15"/>
        <v>0</v>
      </c>
      <c r="BG267" s="146">
        <f t="shared" si="16"/>
        <v>0</v>
      </c>
      <c r="BH267" s="146">
        <f t="shared" si="17"/>
        <v>0</v>
      </c>
      <c r="BI267" s="146">
        <f t="shared" si="18"/>
        <v>0</v>
      </c>
      <c r="BJ267" s="15" t="s">
        <v>86</v>
      </c>
      <c r="BK267" s="146">
        <f t="shared" si="19"/>
        <v>0</v>
      </c>
      <c r="BL267" s="15" t="s">
        <v>136</v>
      </c>
      <c r="BM267" s="145" t="s">
        <v>503</v>
      </c>
    </row>
    <row r="268" spans="2:65" s="1" customFormat="1" ht="16.5" customHeight="1">
      <c r="B268" s="132"/>
      <c r="C268" s="133" t="s">
        <v>504</v>
      </c>
      <c r="D268" s="133" t="s">
        <v>132</v>
      </c>
      <c r="E268" s="134" t="s">
        <v>505</v>
      </c>
      <c r="F268" s="135" t="s">
        <v>506</v>
      </c>
      <c r="G268" s="136" t="s">
        <v>345</v>
      </c>
      <c r="H268" s="137">
        <v>1</v>
      </c>
      <c r="I268" s="138"/>
      <c r="J268" s="139">
        <f t="shared" si="10"/>
        <v>0</v>
      </c>
      <c r="K268" s="140"/>
      <c r="L268" s="31"/>
      <c r="M268" s="141" t="s">
        <v>1</v>
      </c>
      <c r="N268" s="142" t="s">
        <v>43</v>
      </c>
      <c r="P268" s="143">
        <f t="shared" si="11"/>
        <v>0</v>
      </c>
      <c r="Q268" s="143">
        <v>0</v>
      </c>
      <c r="R268" s="143">
        <f t="shared" si="12"/>
        <v>0</v>
      </c>
      <c r="S268" s="143">
        <v>0.05</v>
      </c>
      <c r="T268" s="144">
        <f t="shared" si="13"/>
        <v>0.05</v>
      </c>
      <c r="AR268" s="145" t="s">
        <v>136</v>
      </c>
      <c r="AT268" s="145" t="s">
        <v>132</v>
      </c>
      <c r="AU268" s="145" t="s">
        <v>88</v>
      </c>
      <c r="AY268" s="15" t="s">
        <v>130</v>
      </c>
      <c r="BE268" s="146">
        <f t="shared" si="14"/>
        <v>0</v>
      </c>
      <c r="BF268" s="146">
        <f t="shared" si="15"/>
        <v>0</v>
      </c>
      <c r="BG268" s="146">
        <f t="shared" si="16"/>
        <v>0</v>
      </c>
      <c r="BH268" s="146">
        <f t="shared" si="17"/>
        <v>0</v>
      </c>
      <c r="BI268" s="146">
        <f t="shared" si="18"/>
        <v>0</v>
      </c>
      <c r="BJ268" s="15" t="s">
        <v>86</v>
      </c>
      <c r="BK268" s="146">
        <f t="shared" si="19"/>
        <v>0</v>
      </c>
      <c r="BL268" s="15" t="s">
        <v>136</v>
      </c>
      <c r="BM268" s="145" t="s">
        <v>507</v>
      </c>
    </row>
    <row r="269" spans="2:65" s="1" customFormat="1" ht="29.25">
      <c r="B269" s="31"/>
      <c r="D269" s="147" t="s">
        <v>138</v>
      </c>
      <c r="F269" s="148" t="s">
        <v>508</v>
      </c>
      <c r="I269" s="149"/>
      <c r="L269" s="31"/>
      <c r="M269" s="150"/>
      <c r="T269" s="55"/>
      <c r="AT269" s="15" t="s">
        <v>138</v>
      </c>
      <c r="AU269" s="15" t="s">
        <v>88</v>
      </c>
    </row>
    <row r="270" spans="2:65" s="1" customFormat="1" ht="21.75" customHeight="1">
      <c r="B270" s="132"/>
      <c r="C270" s="133" t="s">
        <v>509</v>
      </c>
      <c r="D270" s="133" t="s">
        <v>132</v>
      </c>
      <c r="E270" s="134" t="s">
        <v>510</v>
      </c>
      <c r="F270" s="135" t="s">
        <v>511</v>
      </c>
      <c r="G270" s="136" t="s">
        <v>299</v>
      </c>
      <c r="H270" s="137">
        <v>44</v>
      </c>
      <c r="I270" s="138"/>
      <c r="J270" s="139">
        <f>ROUND(I270*H270,2)</f>
        <v>0</v>
      </c>
      <c r="K270" s="140"/>
      <c r="L270" s="31"/>
      <c r="M270" s="141" t="s">
        <v>1</v>
      </c>
      <c r="N270" s="142" t="s">
        <v>43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136</v>
      </c>
      <c r="AT270" s="145" t="s">
        <v>132</v>
      </c>
      <c r="AU270" s="145" t="s">
        <v>88</v>
      </c>
      <c r="AY270" s="15" t="s">
        <v>130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5" t="s">
        <v>86</v>
      </c>
      <c r="BK270" s="146">
        <f>ROUND(I270*H270,2)</f>
        <v>0</v>
      </c>
      <c r="BL270" s="15" t="s">
        <v>136</v>
      </c>
      <c r="BM270" s="145" t="s">
        <v>512</v>
      </c>
    </row>
    <row r="271" spans="2:65" s="1" customFormat="1" ht="24.2" customHeight="1">
      <c r="B271" s="132"/>
      <c r="C271" s="165" t="s">
        <v>513</v>
      </c>
      <c r="D271" s="165" t="s">
        <v>238</v>
      </c>
      <c r="E271" s="166" t="s">
        <v>514</v>
      </c>
      <c r="F271" s="167" t="s">
        <v>515</v>
      </c>
      <c r="G271" s="168" t="s">
        <v>299</v>
      </c>
      <c r="H271" s="169">
        <v>44</v>
      </c>
      <c r="I271" s="170"/>
      <c r="J271" s="171">
        <f>ROUND(I271*H271,2)</f>
        <v>0</v>
      </c>
      <c r="K271" s="172"/>
      <c r="L271" s="173"/>
      <c r="M271" s="174" t="s">
        <v>1</v>
      </c>
      <c r="N271" s="175" t="s">
        <v>43</v>
      </c>
      <c r="P271" s="143">
        <f>O271*H271</f>
        <v>0</v>
      </c>
      <c r="Q271" s="143">
        <v>3.3999999999999998E-3</v>
      </c>
      <c r="R271" s="143">
        <f>Q271*H271</f>
        <v>0.14959999999999998</v>
      </c>
      <c r="S271" s="143">
        <v>0</v>
      </c>
      <c r="T271" s="144">
        <f>S271*H271</f>
        <v>0</v>
      </c>
      <c r="AR271" s="145" t="s">
        <v>174</v>
      </c>
      <c r="AT271" s="145" t="s">
        <v>238</v>
      </c>
      <c r="AU271" s="145" t="s">
        <v>88</v>
      </c>
      <c r="AY271" s="15" t="s">
        <v>130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5" t="s">
        <v>86</v>
      </c>
      <c r="BK271" s="146">
        <f>ROUND(I271*H271,2)</f>
        <v>0</v>
      </c>
      <c r="BL271" s="15" t="s">
        <v>136</v>
      </c>
      <c r="BM271" s="145" t="s">
        <v>516</v>
      </c>
    </row>
    <row r="272" spans="2:65" s="1" customFormat="1" ht="16.5" customHeight="1">
      <c r="B272" s="132"/>
      <c r="C272" s="133" t="s">
        <v>517</v>
      </c>
      <c r="D272" s="133" t="s">
        <v>132</v>
      </c>
      <c r="E272" s="134" t="s">
        <v>518</v>
      </c>
      <c r="F272" s="135" t="s">
        <v>519</v>
      </c>
      <c r="G272" s="136" t="s">
        <v>299</v>
      </c>
      <c r="H272" s="137">
        <v>12</v>
      </c>
      <c r="I272" s="138"/>
      <c r="J272" s="139">
        <f>ROUND(I272*H272,2)</f>
        <v>0</v>
      </c>
      <c r="K272" s="140"/>
      <c r="L272" s="31"/>
      <c r="M272" s="141" t="s">
        <v>1</v>
      </c>
      <c r="N272" s="142" t="s">
        <v>43</v>
      </c>
      <c r="P272" s="143">
        <f>O272*H272</f>
        <v>0</v>
      </c>
      <c r="Q272" s="143">
        <v>0</v>
      </c>
      <c r="R272" s="143">
        <f>Q272*H272</f>
        <v>0</v>
      </c>
      <c r="S272" s="143">
        <v>0</v>
      </c>
      <c r="T272" s="144">
        <f>S272*H272</f>
        <v>0</v>
      </c>
      <c r="AR272" s="145" t="s">
        <v>136</v>
      </c>
      <c r="AT272" s="145" t="s">
        <v>132</v>
      </c>
      <c r="AU272" s="145" t="s">
        <v>88</v>
      </c>
      <c r="AY272" s="15" t="s">
        <v>130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5" t="s">
        <v>86</v>
      </c>
      <c r="BK272" s="146">
        <f>ROUND(I272*H272,2)</f>
        <v>0</v>
      </c>
      <c r="BL272" s="15" t="s">
        <v>136</v>
      </c>
      <c r="BM272" s="145" t="s">
        <v>520</v>
      </c>
    </row>
    <row r="273" spans="2:65" s="1" customFormat="1" ht="24.2" customHeight="1">
      <c r="B273" s="132"/>
      <c r="C273" s="165" t="s">
        <v>521</v>
      </c>
      <c r="D273" s="165" t="s">
        <v>238</v>
      </c>
      <c r="E273" s="166" t="s">
        <v>522</v>
      </c>
      <c r="F273" s="167" t="s">
        <v>523</v>
      </c>
      <c r="G273" s="168" t="s">
        <v>299</v>
      </c>
      <c r="H273" s="169">
        <v>12</v>
      </c>
      <c r="I273" s="170"/>
      <c r="J273" s="171">
        <f>ROUND(I273*H273,2)</f>
        <v>0</v>
      </c>
      <c r="K273" s="172"/>
      <c r="L273" s="173"/>
      <c r="M273" s="174" t="s">
        <v>1</v>
      </c>
      <c r="N273" s="175" t="s">
        <v>43</v>
      </c>
      <c r="P273" s="143">
        <f>O273*H273</f>
        <v>0</v>
      </c>
      <c r="Q273" s="143">
        <v>6.8999999999999999E-3</v>
      </c>
      <c r="R273" s="143">
        <f>Q273*H273</f>
        <v>8.2799999999999999E-2</v>
      </c>
      <c r="S273" s="143">
        <v>0</v>
      </c>
      <c r="T273" s="144">
        <f>S273*H273</f>
        <v>0</v>
      </c>
      <c r="AR273" s="145" t="s">
        <v>174</v>
      </c>
      <c r="AT273" s="145" t="s">
        <v>238</v>
      </c>
      <c r="AU273" s="145" t="s">
        <v>88</v>
      </c>
      <c r="AY273" s="15" t="s">
        <v>130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5" t="s">
        <v>86</v>
      </c>
      <c r="BK273" s="146">
        <f>ROUND(I273*H273,2)</f>
        <v>0</v>
      </c>
      <c r="BL273" s="15" t="s">
        <v>136</v>
      </c>
      <c r="BM273" s="145" t="s">
        <v>524</v>
      </c>
    </row>
    <row r="274" spans="2:65" s="1" customFormat="1" ht="24.2" customHeight="1">
      <c r="B274" s="132"/>
      <c r="C274" s="165" t="s">
        <v>525</v>
      </c>
      <c r="D274" s="165" t="s">
        <v>238</v>
      </c>
      <c r="E274" s="166" t="s">
        <v>526</v>
      </c>
      <c r="F274" s="167" t="s">
        <v>527</v>
      </c>
      <c r="G274" s="168" t="s">
        <v>299</v>
      </c>
      <c r="H274" s="169">
        <v>56</v>
      </c>
      <c r="I274" s="170"/>
      <c r="J274" s="171">
        <f>ROUND(I274*H274,2)</f>
        <v>0</v>
      </c>
      <c r="K274" s="172"/>
      <c r="L274" s="173"/>
      <c r="M274" s="174" t="s">
        <v>1</v>
      </c>
      <c r="N274" s="175" t="s">
        <v>43</v>
      </c>
      <c r="P274" s="143">
        <f>O274*H274</f>
        <v>0</v>
      </c>
      <c r="Q274" s="143">
        <v>8.9999999999999998E-4</v>
      </c>
      <c r="R274" s="143">
        <f>Q274*H274</f>
        <v>5.04E-2</v>
      </c>
      <c r="S274" s="143">
        <v>0</v>
      </c>
      <c r="T274" s="144">
        <f>S274*H274</f>
        <v>0</v>
      </c>
      <c r="AR274" s="145" t="s">
        <v>174</v>
      </c>
      <c r="AT274" s="145" t="s">
        <v>238</v>
      </c>
      <c r="AU274" s="145" t="s">
        <v>88</v>
      </c>
      <c r="AY274" s="15" t="s">
        <v>130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5" t="s">
        <v>86</v>
      </c>
      <c r="BK274" s="146">
        <f>ROUND(I274*H274,2)</f>
        <v>0</v>
      </c>
      <c r="BL274" s="15" t="s">
        <v>136</v>
      </c>
      <c r="BM274" s="145" t="s">
        <v>528</v>
      </c>
    </row>
    <row r="275" spans="2:65" s="12" customFormat="1">
      <c r="B275" s="151"/>
      <c r="D275" s="147" t="s">
        <v>154</v>
      </c>
      <c r="E275" s="152" t="s">
        <v>1</v>
      </c>
      <c r="F275" s="153" t="s">
        <v>529</v>
      </c>
      <c r="H275" s="154">
        <v>12</v>
      </c>
      <c r="I275" s="155"/>
      <c r="L275" s="151"/>
      <c r="M275" s="156"/>
      <c r="T275" s="157"/>
      <c r="AT275" s="152" t="s">
        <v>154</v>
      </c>
      <c r="AU275" s="152" t="s">
        <v>88</v>
      </c>
      <c r="AV275" s="12" t="s">
        <v>88</v>
      </c>
      <c r="AW275" s="12" t="s">
        <v>35</v>
      </c>
      <c r="AX275" s="12" t="s">
        <v>78</v>
      </c>
      <c r="AY275" s="152" t="s">
        <v>130</v>
      </c>
    </row>
    <row r="276" spans="2:65" s="12" customFormat="1">
      <c r="B276" s="151"/>
      <c r="D276" s="147" t="s">
        <v>154</v>
      </c>
      <c r="E276" s="152" t="s">
        <v>1</v>
      </c>
      <c r="F276" s="153" t="s">
        <v>530</v>
      </c>
      <c r="H276" s="154">
        <v>44</v>
      </c>
      <c r="I276" s="155"/>
      <c r="L276" s="151"/>
      <c r="M276" s="156"/>
      <c r="T276" s="157"/>
      <c r="AT276" s="152" t="s">
        <v>154</v>
      </c>
      <c r="AU276" s="152" t="s">
        <v>88</v>
      </c>
      <c r="AV276" s="12" t="s">
        <v>88</v>
      </c>
      <c r="AW276" s="12" t="s">
        <v>35</v>
      </c>
      <c r="AX276" s="12" t="s">
        <v>78</v>
      </c>
      <c r="AY276" s="152" t="s">
        <v>130</v>
      </c>
    </row>
    <row r="277" spans="2:65" s="13" customFormat="1">
      <c r="B277" s="158"/>
      <c r="D277" s="147" t="s">
        <v>154</v>
      </c>
      <c r="E277" s="159" t="s">
        <v>1</v>
      </c>
      <c r="F277" s="160" t="s">
        <v>168</v>
      </c>
      <c r="H277" s="161">
        <v>56</v>
      </c>
      <c r="I277" s="162"/>
      <c r="L277" s="158"/>
      <c r="M277" s="163"/>
      <c r="T277" s="164"/>
      <c r="AT277" s="159" t="s">
        <v>154</v>
      </c>
      <c r="AU277" s="159" t="s">
        <v>88</v>
      </c>
      <c r="AV277" s="13" t="s">
        <v>136</v>
      </c>
      <c r="AW277" s="13" t="s">
        <v>35</v>
      </c>
      <c r="AX277" s="13" t="s">
        <v>86</v>
      </c>
      <c r="AY277" s="159" t="s">
        <v>130</v>
      </c>
    </row>
    <row r="278" spans="2:65" s="1" customFormat="1" ht="16.5" customHeight="1">
      <c r="B278" s="132"/>
      <c r="C278" s="133" t="s">
        <v>531</v>
      </c>
      <c r="D278" s="133" t="s">
        <v>132</v>
      </c>
      <c r="E278" s="134" t="s">
        <v>532</v>
      </c>
      <c r="F278" s="135" t="s">
        <v>533</v>
      </c>
      <c r="G278" s="136" t="s">
        <v>299</v>
      </c>
      <c r="H278" s="137">
        <v>4</v>
      </c>
      <c r="I278" s="138"/>
      <c r="J278" s="139">
        <f t="shared" ref="J278:J291" si="20">ROUND(I278*H278,2)</f>
        <v>0</v>
      </c>
      <c r="K278" s="140"/>
      <c r="L278" s="31"/>
      <c r="M278" s="141" t="s">
        <v>1</v>
      </c>
      <c r="N278" s="142" t="s">
        <v>43</v>
      </c>
      <c r="P278" s="143">
        <f t="shared" ref="P278:P291" si="21">O278*H278</f>
        <v>0</v>
      </c>
      <c r="Q278" s="143">
        <v>0</v>
      </c>
      <c r="R278" s="143">
        <f t="shared" ref="R278:R291" si="22">Q278*H278</f>
        <v>0</v>
      </c>
      <c r="S278" s="143">
        <v>0</v>
      </c>
      <c r="T278" s="144">
        <f t="shared" ref="T278:T291" si="23">S278*H278</f>
        <v>0</v>
      </c>
      <c r="AR278" s="145" t="s">
        <v>136</v>
      </c>
      <c r="AT278" s="145" t="s">
        <v>132</v>
      </c>
      <c r="AU278" s="145" t="s">
        <v>88</v>
      </c>
      <c r="AY278" s="15" t="s">
        <v>130</v>
      </c>
      <c r="BE278" s="146">
        <f t="shared" ref="BE278:BE291" si="24">IF(N278="základní",J278,0)</f>
        <v>0</v>
      </c>
      <c r="BF278" s="146">
        <f t="shared" ref="BF278:BF291" si="25">IF(N278="snížená",J278,0)</f>
        <v>0</v>
      </c>
      <c r="BG278" s="146">
        <f t="shared" ref="BG278:BG291" si="26">IF(N278="zákl. přenesená",J278,0)</f>
        <v>0</v>
      </c>
      <c r="BH278" s="146">
        <f t="shared" ref="BH278:BH291" si="27">IF(N278="sníž. přenesená",J278,0)</f>
        <v>0</v>
      </c>
      <c r="BI278" s="146">
        <f t="shared" ref="BI278:BI291" si="28">IF(N278="nulová",J278,0)</f>
        <v>0</v>
      </c>
      <c r="BJ278" s="15" t="s">
        <v>86</v>
      </c>
      <c r="BK278" s="146">
        <f t="shared" ref="BK278:BK291" si="29">ROUND(I278*H278,2)</f>
        <v>0</v>
      </c>
      <c r="BL278" s="15" t="s">
        <v>136</v>
      </c>
      <c r="BM278" s="145" t="s">
        <v>534</v>
      </c>
    </row>
    <row r="279" spans="2:65" s="1" customFormat="1" ht="24.2" customHeight="1">
      <c r="B279" s="132"/>
      <c r="C279" s="165" t="s">
        <v>535</v>
      </c>
      <c r="D279" s="165" t="s">
        <v>238</v>
      </c>
      <c r="E279" s="166" t="s">
        <v>536</v>
      </c>
      <c r="F279" s="167" t="s">
        <v>537</v>
      </c>
      <c r="G279" s="168" t="s">
        <v>299</v>
      </c>
      <c r="H279" s="169">
        <v>4</v>
      </c>
      <c r="I279" s="170"/>
      <c r="J279" s="171">
        <f t="shared" si="20"/>
        <v>0</v>
      </c>
      <c r="K279" s="172"/>
      <c r="L279" s="173"/>
      <c r="M279" s="174" t="s">
        <v>1</v>
      </c>
      <c r="N279" s="175" t="s">
        <v>43</v>
      </c>
      <c r="P279" s="143">
        <f t="shared" si="21"/>
        <v>0</v>
      </c>
      <c r="Q279" s="143">
        <v>1.4E-2</v>
      </c>
      <c r="R279" s="143">
        <f t="shared" si="22"/>
        <v>5.6000000000000001E-2</v>
      </c>
      <c r="S279" s="143">
        <v>0</v>
      </c>
      <c r="T279" s="144">
        <f t="shared" si="23"/>
        <v>0</v>
      </c>
      <c r="AR279" s="145" t="s">
        <v>174</v>
      </c>
      <c r="AT279" s="145" t="s">
        <v>238</v>
      </c>
      <c r="AU279" s="145" t="s">
        <v>88</v>
      </c>
      <c r="AY279" s="15" t="s">
        <v>130</v>
      </c>
      <c r="BE279" s="146">
        <f t="shared" si="24"/>
        <v>0</v>
      </c>
      <c r="BF279" s="146">
        <f t="shared" si="25"/>
        <v>0</v>
      </c>
      <c r="BG279" s="146">
        <f t="shared" si="26"/>
        <v>0</v>
      </c>
      <c r="BH279" s="146">
        <f t="shared" si="27"/>
        <v>0</v>
      </c>
      <c r="BI279" s="146">
        <f t="shared" si="28"/>
        <v>0</v>
      </c>
      <c r="BJ279" s="15" t="s">
        <v>86</v>
      </c>
      <c r="BK279" s="146">
        <f t="shared" si="29"/>
        <v>0</v>
      </c>
      <c r="BL279" s="15" t="s">
        <v>136</v>
      </c>
      <c r="BM279" s="145" t="s">
        <v>538</v>
      </c>
    </row>
    <row r="280" spans="2:65" s="1" customFormat="1" ht="24.2" customHeight="1">
      <c r="B280" s="132"/>
      <c r="C280" s="165" t="s">
        <v>539</v>
      </c>
      <c r="D280" s="165" t="s">
        <v>238</v>
      </c>
      <c r="E280" s="166" t="s">
        <v>540</v>
      </c>
      <c r="F280" s="167" t="s">
        <v>541</v>
      </c>
      <c r="G280" s="168" t="s">
        <v>299</v>
      </c>
      <c r="H280" s="169">
        <v>4</v>
      </c>
      <c r="I280" s="170"/>
      <c r="J280" s="171">
        <f t="shared" si="20"/>
        <v>0</v>
      </c>
      <c r="K280" s="172"/>
      <c r="L280" s="173"/>
      <c r="M280" s="174" t="s">
        <v>1</v>
      </c>
      <c r="N280" s="175" t="s">
        <v>43</v>
      </c>
      <c r="P280" s="143">
        <f t="shared" si="21"/>
        <v>0</v>
      </c>
      <c r="Q280" s="143">
        <v>1.9E-3</v>
      </c>
      <c r="R280" s="143">
        <f t="shared" si="22"/>
        <v>7.6E-3</v>
      </c>
      <c r="S280" s="143">
        <v>0</v>
      </c>
      <c r="T280" s="144">
        <f t="shared" si="23"/>
        <v>0</v>
      </c>
      <c r="AR280" s="145" t="s">
        <v>174</v>
      </c>
      <c r="AT280" s="145" t="s">
        <v>238</v>
      </c>
      <c r="AU280" s="145" t="s">
        <v>88</v>
      </c>
      <c r="AY280" s="15" t="s">
        <v>130</v>
      </c>
      <c r="BE280" s="146">
        <f t="shared" si="24"/>
        <v>0</v>
      </c>
      <c r="BF280" s="146">
        <f t="shared" si="25"/>
        <v>0</v>
      </c>
      <c r="BG280" s="146">
        <f t="shared" si="26"/>
        <v>0</v>
      </c>
      <c r="BH280" s="146">
        <f t="shared" si="27"/>
        <v>0</v>
      </c>
      <c r="BI280" s="146">
        <f t="shared" si="28"/>
        <v>0</v>
      </c>
      <c r="BJ280" s="15" t="s">
        <v>86</v>
      </c>
      <c r="BK280" s="146">
        <f t="shared" si="29"/>
        <v>0</v>
      </c>
      <c r="BL280" s="15" t="s">
        <v>136</v>
      </c>
      <c r="BM280" s="145" t="s">
        <v>542</v>
      </c>
    </row>
    <row r="281" spans="2:65" s="1" customFormat="1" ht="16.5" customHeight="1">
      <c r="B281" s="132"/>
      <c r="C281" s="133" t="s">
        <v>543</v>
      </c>
      <c r="D281" s="133" t="s">
        <v>132</v>
      </c>
      <c r="E281" s="134" t="s">
        <v>544</v>
      </c>
      <c r="F281" s="135" t="s">
        <v>545</v>
      </c>
      <c r="G281" s="136" t="s">
        <v>299</v>
      </c>
      <c r="H281" s="137">
        <v>60</v>
      </c>
      <c r="I281" s="138"/>
      <c r="J281" s="139">
        <f t="shared" si="20"/>
        <v>0</v>
      </c>
      <c r="K281" s="140"/>
      <c r="L281" s="31"/>
      <c r="M281" s="141" t="s">
        <v>1</v>
      </c>
      <c r="N281" s="142" t="s">
        <v>43</v>
      </c>
      <c r="P281" s="143">
        <f t="shared" si="21"/>
        <v>0</v>
      </c>
      <c r="Q281" s="143">
        <v>3.1E-4</v>
      </c>
      <c r="R281" s="143">
        <f t="shared" si="22"/>
        <v>1.8599999999999998E-2</v>
      </c>
      <c r="S281" s="143">
        <v>0</v>
      </c>
      <c r="T281" s="144">
        <f t="shared" si="23"/>
        <v>0</v>
      </c>
      <c r="AR281" s="145" t="s">
        <v>136</v>
      </c>
      <c r="AT281" s="145" t="s">
        <v>132</v>
      </c>
      <c r="AU281" s="145" t="s">
        <v>88</v>
      </c>
      <c r="AY281" s="15" t="s">
        <v>130</v>
      </c>
      <c r="BE281" s="146">
        <f t="shared" si="24"/>
        <v>0</v>
      </c>
      <c r="BF281" s="146">
        <f t="shared" si="25"/>
        <v>0</v>
      </c>
      <c r="BG281" s="146">
        <f t="shared" si="26"/>
        <v>0</v>
      </c>
      <c r="BH281" s="146">
        <f t="shared" si="27"/>
        <v>0</v>
      </c>
      <c r="BI281" s="146">
        <f t="shared" si="28"/>
        <v>0</v>
      </c>
      <c r="BJ281" s="15" t="s">
        <v>86</v>
      </c>
      <c r="BK281" s="146">
        <f t="shared" si="29"/>
        <v>0</v>
      </c>
      <c r="BL281" s="15" t="s">
        <v>136</v>
      </c>
      <c r="BM281" s="145" t="s">
        <v>546</v>
      </c>
    </row>
    <row r="282" spans="2:65" s="1" customFormat="1" ht="16.5" customHeight="1">
      <c r="B282" s="132"/>
      <c r="C282" s="133" t="s">
        <v>547</v>
      </c>
      <c r="D282" s="133" t="s">
        <v>132</v>
      </c>
      <c r="E282" s="134" t="s">
        <v>548</v>
      </c>
      <c r="F282" s="135" t="s">
        <v>549</v>
      </c>
      <c r="G282" s="136" t="s">
        <v>146</v>
      </c>
      <c r="H282" s="137">
        <v>754</v>
      </c>
      <c r="I282" s="138"/>
      <c r="J282" s="139">
        <f t="shared" si="20"/>
        <v>0</v>
      </c>
      <c r="K282" s="140"/>
      <c r="L282" s="31"/>
      <c r="M282" s="141" t="s">
        <v>1</v>
      </c>
      <c r="N282" s="142" t="s">
        <v>43</v>
      </c>
      <c r="P282" s="143">
        <f t="shared" si="21"/>
        <v>0</v>
      </c>
      <c r="Q282" s="143">
        <v>1.9000000000000001E-4</v>
      </c>
      <c r="R282" s="143">
        <f t="shared" si="22"/>
        <v>0.14326</v>
      </c>
      <c r="S282" s="143">
        <v>0</v>
      </c>
      <c r="T282" s="144">
        <f t="shared" si="23"/>
        <v>0</v>
      </c>
      <c r="AR282" s="145" t="s">
        <v>136</v>
      </c>
      <c r="AT282" s="145" t="s">
        <v>132</v>
      </c>
      <c r="AU282" s="145" t="s">
        <v>88</v>
      </c>
      <c r="AY282" s="15" t="s">
        <v>130</v>
      </c>
      <c r="BE282" s="146">
        <f t="shared" si="24"/>
        <v>0</v>
      </c>
      <c r="BF282" s="146">
        <f t="shared" si="25"/>
        <v>0</v>
      </c>
      <c r="BG282" s="146">
        <f t="shared" si="26"/>
        <v>0</v>
      </c>
      <c r="BH282" s="146">
        <f t="shared" si="27"/>
        <v>0</v>
      </c>
      <c r="BI282" s="146">
        <f t="shared" si="28"/>
        <v>0</v>
      </c>
      <c r="BJ282" s="15" t="s">
        <v>86</v>
      </c>
      <c r="BK282" s="146">
        <f t="shared" si="29"/>
        <v>0</v>
      </c>
      <c r="BL282" s="15" t="s">
        <v>136</v>
      </c>
      <c r="BM282" s="145" t="s">
        <v>550</v>
      </c>
    </row>
    <row r="283" spans="2:65" s="1" customFormat="1" ht="24.2" customHeight="1">
      <c r="B283" s="132"/>
      <c r="C283" s="133" t="s">
        <v>551</v>
      </c>
      <c r="D283" s="133" t="s">
        <v>132</v>
      </c>
      <c r="E283" s="134" t="s">
        <v>552</v>
      </c>
      <c r="F283" s="135" t="s">
        <v>553</v>
      </c>
      <c r="G283" s="136" t="s">
        <v>146</v>
      </c>
      <c r="H283" s="137">
        <v>576</v>
      </c>
      <c r="I283" s="138"/>
      <c r="J283" s="139">
        <f t="shared" si="20"/>
        <v>0</v>
      </c>
      <c r="K283" s="140"/>
      <c r="L283" s="31"/>
      <c r="M283" s="141" t="s">
        <v>1</v>
      </c>
      <c r="N283" s="142" t="s">
        <v>43</v>
      </c>
      <c r="P283" s="143">
        <f t="shared" si="21"/>
        <v>0</v>
      </c>
      <c r="Q283" s="143">
        <v>6.0000000000000002E-5</v>
      </c>
      <c r="R283" s="143">
        <f t="shared" si="22"/>
        <v>3.456E-2</v>
      </c>
      <c r="S283" s="143">
        <v>0</v>
      </c>
      <c r="T283" s="144">
        <f t="shared" si="23"/>
        <v>0</v>
      </c>
      <c r="AR283" s="145" t="s">
        <v>136</v>
      </c>
      <c r="AT283" s="145" t="s">
        <v>132</v>
      </c>
      <c r="AU283" s="145" t="s">
        <v>88</v>
      </c>
      <c r="AY283" s="15" t="s">
        <v>130</v>
      </c>
      <c r="BE283" s="146">
        <f t="shared" si="24"/>
        <v>0</v>
      </c>
      <c r="BF283" s="146">
        <f t="shared" si="25"/>
        <v>0</v>
      </c>
      <c r="BG283" s="146">
        <f t="shared" si="26"/>
        <v>0</v>
      </c>
      <c r="BH283" s="146">
        <f t="shared" si="27"/>
        <v>0</v>
      </c>
      <c r="BI283" s="146">
        <f t="shared" si="28"/>
        <v>0</v>
      </c>
      <c r="BJ283" s="15" t="s">
        <v>86</v>
      </c>
      <c r="BK283" s="146">
        <f t="shared" si="29"/>
        <v>0</v>
      </c>
      <c r="BL283" s="15" t="s">
        <v>136</v>
      </c>
      <c r="BM283" s="145" t="s">
        <v>554</v>
      </c>
    </row>
    <row r="284" spans="2:65" s="1" customFormat="1" ht="16.5" customHeight="1">
      <c r="B284" s="132"/>
      <c r="C284" s="133" t="s">
        <v>555</v>
      </c>
      <c r="D284" s="133" t="s">
        <v>132</v>
      </c>
      <c r="E284" s="134" t="s">
        <v>556</v>
      </c>
      <c r="F284" s="135" t="s">
        <v>557</v>
      </c>
      <c r="G284" s="136" t="s">
        <v>345</v>
      </c>
      <c r="H284" s="137">
        <v>1</v>
      </c>
      <c r="I284" s="138"/>
      <c r="J284" s="139">
        <f t="shared" si="20"/>
        <v>0</v>
      </c>
      <c r="K284" s="140"/>
      <c r="L284" s="31"/>
      <c r="M284" s="141" t="s">
        <v>1</v>
      </c>
      <c r="N284" s="142" t="s">
        <v>43</v>
      </c>
      <c r="P284" s="143">
        <f t="shared" si="21"/>
        <v>0</v>
      </c>
      <c r="Q284" s="143">
        <v>0</v>
      </c>
      <c r="R284" s="143">
        <f t="shared" si="22"/>
        <v>0</v>
      </c>
      <c r="S284" s="143">
        <v>0</v>
      </c>
      <c r="T284" s="144">
        <f t="shared" si="23"/>
        <v>0</v>
      </c>
      <c r="AR284" s="145" t="s">
        <v>136</v>
      </c>
      <c r="AT284" s="145" t="s">
        <v>132</v>
      </c>
      <c r="AU284" s="145" t="s">
        <v>88</v>
      </c>
      <c r="AY284" s="15" t="s">
        <v>130</v>
      </c>
      <c r="BE284" s="146">
        <f t="shared" si="24"/>
        <v>0</v>
      </c>
      <c r="BF284" s="146">
        <f t="shared" si="25"/>
        <v>0</v>
      </c>
      <c r="BG284" s="146">
        <f t="shared" si="26"/>
        <v>0</v>
      </c>
      <c r="BH284" s="146">
        <f t="shared" si="27"/>
        <v>0</v>
      </c>
      <c r="BI284" s="146">
        <f t="shared" si="28"/>
        <v>0</v>
      </c>
      <c r="BJ284" s="15" t="s">
        <v>86</v>
      </c>
      <c r="BK284" s="146">
        <f t="shared" si="29"/>
        <v>0</v>
      </c>
      <c r="BL284" s="15" t="s">
        <v>136</v>
      </c>
      <c r="BM284" s="145" t="s">
        <v>558</v>
      </c>
    </row>
    <row r="285" spans="2:65" s="1" customFormat="1" ht="21.75" customHeight="1">
      <c r="B285" s="132"/>
      <c r="C285" s="133" t="s">
        <v>559</v>
      </c>
      <c r="D285" s="133" t="s">
        <v>132</v>
      </c>
      <c r="E285" s="134" t="s">
        <v>560</v>
      </c>
      <c r="F285" s="135" t="s">
        <v>561</v>
      </c>
      <c r="G285" s="136" t="s">
        <v>299</v>
      </c>
      <c r="H285" s="137">
        <v>6</v>
      </c>
      <c r="I285" s="138"/>
      <c r="J285" s="139">
        <f t="shared" si="20"/>
        <v>0</v>
      </c>
      <c r="K285" s="140"/>
      <c r="L285" s="31"/>
      <c r="M285" s="141" t="s">
        <v>1</v>
      </c>
      <c r="N285" s="142" t="s">
        <v>43</v>
      </c>
      <c r="P285" s="143">
        <f t="shared" si="21"/>
        <v>0</v>
      </c>
      <c r="Q285" s="143">
        <v>0</v>
      </c>
      <c r="R285" s="143">
        <f t="shared" si="22"/>
        <v>0</v>
      </c>
      <c r="S285" s="143">
        <v>0</v>
      </c>
      <c r="T285" s="144">
        <f t="shared" si="23"/>
        <v>0</v>
      </c>
      <c r="AR285" s="145" t="s">
        <v>136</v>
      </c>
      <c r="AT285" s="145" t="s">
        <v>132</v>
      </c>
      <c r="AU285" s="145" t="s">
        <v>88</v>
      </c>
      <c r="AY285" s="15" t="s">
        <v>130</v>
      </c>
      <c r="BE285" s="146">
        <f t="shared" si="24"/>
        <v>0</v>
      </c>
      <c r="BF285" s="146">
        <f t="shared" si="25"/>
        <v>0</v>
      </c>
      <c r="BG285" s="146">
        <f t="shared" si="26"/>
        <v>0</v>
      </c>
      <c r="BH285" s="146">
        <f t="shared" si="27"/>
        <v>0</v>
      </c>
      <c r="BI285" s="146">
        <f t="shared" si="28"/>
        <v>0</v>
      </c>
      <c r="BJ285" s="15" t="s">
        <v>86</v>
      </c>
      <c r="BK285" s="146">
        <f t="shared" si="29"/>
        <v>0</v>
      </c>
      <c r="BL285" s="15" t="s">
        <v>136</v>
      </c>
      <c r="BM285" s="145" t="s">
        <v>562</v>
      </c>
    </row>
    <row r="286" spans="2:65" s="1" customFormat="1" ht="16.5" customHeight="1">
      <c r="B286" s="132"/>
      <c r="C286" s="133" t="s">
        <v>563</v>
      </c>
      <c r="D286" s="133" t="s">
        <v>132</v>
      </c>
      <c r="E286" s="134" t="s">
        <v>564</v>
      </c>
      <c r="F286" s="135" t="s">
        <v>565</v>
      </c>
      <c r="G286" s="136" t="s">
        <v>299</v>
      </c>
      <c r="H286" s="137">
        <v>6</v>
      </c>
      <c r="I286" s="138"/>
      <c r="J286" s="139">
        <f t="shared" si="20"/>
        <v>0</v>
      </c>
      <c r="K286" s="140"/>
      <c r="L286" s="31"/>
      <c r="M286" s="141" t="s">
        <v>1</v>
      </c>
      <c r="N286" s="142" t="s">
        <v>43</v>
      </c>
      <c r="P286" s="143">
        <f t="shared" si="21"/>
        <v>0</v>
      </c>
      <c r="Q286" s="143">
        <v>0</v>
      </c>
      <c r="R286" s="143">
        <f t="shared" si="22"/>
        <v>0</v>
      </c>
      <c r="S286" s="143">
        <v>0</v>
      </c>
      <c r="T286" s="144">
        <f t="shared" si="23"/>
        <v>0</v>
      </c>
      <c r="AR286" s="145" t="s">
        <v>136</v>
      </c>
      <c r="AT286" s="145" t="s">
        <v>132</v>
      </c>
      <c r="AU286" s="145" t="s">
        <v>88</v>
      </c>
      <c r="AY286" s="15" t="s">
        <v>130</v>
      </c>
      <c r="BE286" s="146">
        <f t="shared" si="24"/>
        <v>0</v>
      </c>
      <c r="BF286" s="146">
        <f t="shared" si="25"/>
        <v>0</v>
      </c>
      <c r="BG286" s="146">
        <f t="shared" si="26"/>
        <v>0</v>
      </c>
      <c r="BH286" s="146">
        <f t="shared" si="27"/>
        <v>0</v>
      </c>
      <c r="BI286" s="146">
        <f t="shared" si="28"/>
        <v>0</v>
      </c>
      <c r="BJ286" s="15" t="s">
        <v>86</v>
      </c>
      <c r="BK286" s="146">
        <f t="shared" si="29"/>
        <v>0</v>
      </c>
      <c r="BL286" s="15" t="s">
        <v>136</v>
      </c>
      <c r="BM286" s="145" t="s">
        <v>566</v>
      </c>
    </row>
    <row r="287" spans="2:65" s="1" customFormat="1" ht="16.5" customHeight="1">
      <c r="B287" s="132"/>
      <c r="C287" s="133" t="s">
        <v>567</v>
      </c>
      <c r="D287" s="133" t="s">
        <v>132</v>
      </c>
      <c r="E287" s="134" t="s">
        <v>568</v>
      </c>
      <c r="F287" s="135" t="s">
        <v>569</v>
      </c>
      <c r="G287" s="136" t="s">
        <v>299</v>
      </c>
      <c r="H287" s="137">
        <v>2</v>
      </c>
      <c r="I287" s="138"/>
      <c r="J287" s="139">
        <f t="shared" si="20"/>
        <v>0</v>
      </c>
      <c r="K287" s="140"/>
      <c r="L287" s="31"/>
      <c r="M287" s="141" t="s">
        <v>1</v>
      </c>
      <c r="N287" s="142" t="s">
        <v>43</v>
      </c>
      <c r="P287" s="143">
        <f t="shared" si="21"/>
        <v>0</v>
      </c>
      <c r="Q287" s="143">
        <v>0</v>
      </c>
      <c r="R287" s="143">
        <f t="shared" si="22"/>
        <v>0</v>
      </c>
      <c r="S287" s="143">
        <v>0</v>
      </c>
      <c r="T287" s="144">
        <f t="shared" si="23"/>
        <v>0</v>
      </c>
      <c r="AR287" s="145" t="s">
        <v>136</v>
      </c>
      <c r="AT287" s="145" t="s">
        <v>132</v>
      </c>
      <c r="AU287" s="145" t="s">
        <v>88</v>
      </c>
      <c r="AY287" s="15" t="s">
        <v>130</v>
      </c>
      <c r="BE287" s="146">
        <f t="shared" si="24"/>
        <v>0</v>
      </c>
      <c r="BF287" s="146">
        <f t="shared" si="25"/>
        <v>0</v>
      </c>
      <c r="BG287" s="146">
        <f t="shared" si="26"/>
        <v>0</v>
      </c>
      <c r="BH287" s="146">
        <f t="shared" si="27"/>
        <v>0</v>
      </c>
      <c r="BI287" s="146">
        <f t="shared" si="28"/>
        <v>0</v>
      </c>
      <c r="BJ287" s="15" t="s">
        <v>86</v>
      </c>
      <c r="BK287" s="146">
        <f t="shared" si="29"/>
        <v>0</v>
      </c>
      <c r="BL287" s="15" t="s">
        <v>136</v>
      </c>
      <c r="BM287" s="145" t="s">
        <v>570</v>
      </c>
    </row>
    <row r="288" spans="2:65" s="1" customFormat="1" ht="21.75" customHeight="1">
      <c r="B288" s="132"/>
      <c r="C288" s="133" t="s">
        <v>571</v>
      </c>
      <c r="D288" s="133" t="s">
        <v>132</v>
      </c>
      <c r="E288" s="134" t="s">
        <v>572</v>
      </c>
      <c r="F288" s="135" t="s">
        <v>573</v>
      </c>
      <c r="G288" s="136" t="s">
        <v>299</v>
      </c>
      <c r="H288" s="137">
        <v>44</v>
      </c>
      <c r="I288" s="138"/>
      <c r="J288" s="139">
        <f t="shared" si="20"/>
        <v>0</v>
      </c>
      <c r="K288" s="140"/>
      <c r="L288" s="31"/>
      <c r="M288" s="141" t="s">
        <v>1</v>
      </c>
      <c r="N288" s="142" t="s">
        <v>43</v>
      </c>
      <c r="P288" s="143">
        <f t="shared" si="21"/>
        <v>0</v>
      </c>
      <c r="Q288" s="143">
        <v>0</v>
      </c>
      <c r="R288" s="143">
        <f t="shared" si="22"/>
        <v>0</v>
      </c>
      <c r="S288" s="143">
        <v>0</v>
      </c>
      <c r="T288" s="144">
        <f t="shared" si="23"/>
        <v>0</v>
      </c>
      <c r="AR288" s="145" t="s">
        <v>136</v>
      </c>
      <c r="AT288" s="145" t="s">
        <v>132</v>
      </c>
      <c r="AU288" s="145" t="s">
        <v>88</v>
      </c>
      <c r="AY288" s="15" t="s">
        <v>130</v>
      </c>
      <c r="BE288" s="146">
        <f t="shared" si="24"/>
        <v>0</v>
      </c>
      <c r="BF288" s="146">
        <f t="shared" si="25"/>
        <v>0</v>
      </c>
      <c r="BG288" s="146">
        <f t="shared" si="26"/>
        <v>0</v>
      </c>
      <c r="BH288" s="146">
        <f t="shared" si="27"/>
        <v>0</v>
      </c>
      <c r="BI288" s="146">
        <f t="shared" si="28"/>
        <v>0</v>
      </c>
      <c r="BJ288" s="15" t="s">
        <v>86</v>
      </c>
      <c r="BK288" s="146">
        <f t="shared" si="29"/>
        <v>0</v>
      </c>
      <c r="BL288" s="15" t="s">
        <v>136</v>
      </c>
      <c r="BM288" s="145" t="s">
        <v>574</v>
      </c>
    </row>
    <row r="289" spans="2:65" s="1" customFormat="1" ht="16.5" customHeight="1">
      <c r="B289" s="132"/>
      <c r="C289" s="133" t="s">
        <v>575</v>
      </c>
      <c r="D289" s="133" t="s">
        <v>132</v>
      </c>
      <c r="E289" s="134" t="s">
        <v>576</v>
      </c>
      <c r="F289" s="135" t="s">
        <v>577</v>
      </c>
      <c r="G289" s="136" t="s">
        <v>345</v>
      </c>
      <c r="H289" s="137">
        <v>1</v>
      </c>
      <c r="I289" s="138"/>
      <c r="J289" s="139">
        <f t="shared" si="20"/>
        <v>0</v>
      </c>
      <c r="K289" s="140"/>
      <c r="L289" s="31"/>
      <c r="M289" s="141" t="s">
        <v>1</v>
      </c>
      <c r="N289" s="142" t="s">
        <v>43</v>
      </c>
      <c r="P289" s="143">
        <f t="shared" si="21"/>
        <v>0</v>
      </c>
      <c r="Q289" s="143">
        <v>0</v>
      </c>
      <c r="R289" s="143">
        <f t="shared" si="22"/>
        <v>0</v>
      </c>
      <c r="S289" s="143">
        <v>0</v>
      </c>
      <c r="T289" s="144">
        <f t="shared" si="23"/>
        <v>0</v>
      </c>
      <c r="AR289" s="145" t="s">
        <v>136</v>
      </c>
      <c r="AT289" s="145" t="s">
        <v>132</v>
      </c>
      <c r="AU289" s="145" t="s">
        <v>88</v>
      </c>
      <c r="AY289" s="15" t="s">
        <v>130</v>
      </c>
      <c r="BE289" s="146">
        <f t="shared" si="24"/>
        <v>0</v>
      </c>
      <c r="BF289" s="146">
        <f t="shared" si="25"/>
        <v>0</v>
      </c>
      <c r="BG289" s="146">
        <f t="shared" si="26"/>
        <v>0</v>
      </c>
      <c r="BH289" s="146">
        <f t="shared" si="27"/>
        <v>0</v>
      </c>
      <c r="BI289" s="146">
        <f t="shared" si="28"/>
        <v>0</v>
      </c>
      <c r="BJ289" s="15" t="s">
        <v>86</v>
      </c>
      <c r="BK289" s="146">
        <f t="shared" si="29"/>
        <v>0</v>
      </c>
      <c r="BL289" s="15" t="s">
        <v>136</v>
      </c>
      <c r="BM289" s="145" t="s">
        <v>578</v>
      </c>
    </row>
    <row r="290" spans="2:65" s="1" customFormat="1" ht="16.5" customHeight="1">
      <c r="B290" s="132"/>
      <c r="C290" s="133" t="s">
        <v>579</v>
      </c>
      <c r="D290" s="133" t="s">
        <v>132</v>
      </c>
      <c r="E290" s="134" t="s">
        <v>580</v>
      </c>
      <c r="F290" s="135" t="s">
        <v>581</v>
      </c>
      <c r="G290" s="136" t="s">
        <v>299</v>
      </c>
      <c r="H290" s="137">
        <v>60</v>
      </c>
      <c r="I290" s="138"/>
      <c r="J290" s="139">
        <f t="shared" si="20"/>
        <v>0</v>
      </c>
      <c r="K290" s="140"/>
      <c r="L290" s="31"/>
      <c r="M290" s="141" t="s">
        <v>1</v>
      </c>
      <c r="N290" s="142" t="s">
        <v>43</v>
      </c>
      <c r="P290" s="143">
        <f t="shared" si="21"/>
        <v>0</v>
      </c>
      <c r="Q290" s="143">
        <v>0</v>
      </c>
      <c r="R290" s="143">
        <f t="shared" si="22"/>
        <v>0</v>
      </c>
      <c r="S290" s="143">
        <v>0</v>
      </c>
      <c r="T290" s="144">
        <f t="shared" si="23"/>
        <v>0</v>
      </c>
      <c r="AR290" s="145" t="s">
        <v>136</v>
      </c>
      <c r="AT290" s="145" t="s">
        <v>132</v>
      </c>
      <c r="AU290" s="145" t="s">
        <v>88</v>
      </c>
      <c r="AY290" s="15" t="s">
        <v>130</v>
      </c>
      <c r="BE290" s="146">
        <f t="shared" si="24"/>
        <v>0</v>
      </c>
      <c r="BF290" s="146">
        <f t="shared" si="25"/>
        <v>0</v>
      </c>
      <c r="BG290" s="146">
        <f t="shared" si="26"/>
        <v>0</v>
      </c>
      <c r="BH290" s="146">
        <f t="shared" si="27"/>
        <v>0</v>
      </c>
      <c r="BI290" s="146">
        <f t="shared" si="28"/>
        <v>0</v>
      </c>
      <c r="BJ290" s="15" t="s">
        <v>86</v>
      </c>
      <c r="BK290" s="146">
        <f t="shared" si="29"/>
        <v>0</v>
      </c>
      <c r="BL290" s="15" t="s">
        <v>136</v>
      </c>
      <c r="BM290" s="145" t="s">
        <v>582</v>
      </c>
    </row>
    <row r="291" spans="2:65" s="1" customFormat="1" ht="24.2" customHeight="1">
      <c r="B291" s="132"/>
      <c r="C291" s="133" t="s">
        <v>583</v>
      </c>
      <c r="D291" s="133" t="s">
        <v>132</v>
      </c>
      <c r="E291" s="134" t="s">
        <v>584</v>
      </c>
      <c r="F291" s="135" t="s">
        <v>585</v>
      </c>
      <c r="G291" s="136" t="s">
        <v>345</v>
      </c>
      <c r="H291" s="137">
        <v>1</v>
      </c>
      <c r="I291" s="138"/>
      <c r="J291" s="139">
        <f t="shared" si="20"/>
        <v>0</v>
      </c>
      <c r="K291" s="140"/>
      <c r="L291" s="31"/>
      <c r="M291" s="141" t="s">
        <v>1</v>
      </c>
      <c r="N291" s="142" t="s">
        <v>43</v>
      </c>
      <c r="P291" s="143">
        <f t="shared" si="21"/>
        <v>0</v>
      </c>
      <c r="Q291" s="143">
        <v>0</v>
      </c>
      <c r="R291" s="143">
        <f t="shared" si="22"/>
        <v>0</v>
      </c>
      <c r="S291" s="143">
        <v>0</v>
      </c>
      <c r="T291" s="144">
        <f t="shared" si="23"/>
        <v>0</v>
      </c>
      <c r="AR291" s="145" t="s">
        <v>136</v>
      </c>
      <c r="AT291" s="145" t="s">
        <v>132</v>
      </c>
      <c r="AU291" s="145" t="s">
        <v>88</v>
      </c>
      <c r="AY291" s="15" t="s">
        <v>130</v>
      </c>
      <c r="BE291" s="146">
        <f t="shared" si="24"/>
        <v>0</v>
      </c>
      <c r="BF291" s="146">
        <f t="shared" si="25"/>
        <v>0</v>
      </c>
      <c r="BG291" s="146">
        <f t="shared" si="26"/>
        <v>0</v>
      </c>
      <c r="BH291" s="146">
        <f t="shared" si="27"/>
        <v>0</v>
      </c>
      <c r="BI291" s="146">
        <f t="shared" si="28"/>
        <v>0</v>
      </c>
      <c r="BJ291" s="15" t="s">
        <v>86</v>
      </c>
      <c r="BK291" s="146">
        <f t="shared" si="29"/>
        <v>0</v>
      </c>
      <c r="BL291" s="15" t="s">
        <v>136</v>
      </c>
      <c r="BM291" s="145" t="s">
        <v>586</v>
      </c>
    </row>
    <row r="292" spans="2:65" s="11" customFormat="1" ht="22.9" customHeight="1">
      <c r="B292" s="120"/>
      <c r="D292" s="121" t="s">
        <v>77</v>
      </c>
      <c r="E292" s="130" t="s">
        <v>179</v>
      </c>
      <c r="F292" s="130" t="s">
        <v>587</v>
      </c>
      <c r="I292" s="123"/>
      <c r="J292" s="131">
        <f>BK292</f>
        <v>0</v>
      </c>
      <c r="L292" s="120"/>
      <c r="M292" s="125"/>
      <c r="P292" s="126">
        <f>SUM(P293:P297)</f>
        <v>0</v>
      </c>
      <c r="R292" s="126">
        <f>SUM(R293:R297)</f>
        <v>1.1399999999999999E-2</v>
      </c>
      <c r="T292" s="127">
        <f>SUM(T293:T297)</f>
        <v>2.4668000000000001</v>
      </c>
      <c r="AR292" s="121" t="s">
        <v>86</v>
      </c>
      <c r="AT292" s="128" t="s">
        <v>77</v>
      </c>
      <c r="AU292" s="128" t="s">
        <v>86</v>
      </c>
      <c r="AY292" s="121" t="s">
        <v>130</v>
      </c>
      <c r="BK292" s="129">
        <f>SUM(BK293:BK297)</f>
        <v>0</v>
      </c>
    </row>
    <row r="293" spans="2:65" s="1" customFormat="1" ht="24.2" customHeight="1">
      <c r="B293" s="132"/>
      <c r="C293" s="133" t="s">
        <v>588</v>
      </c>
      <c r="D293" s="133" t="s">
        <v>132</v>
      </c>
      <c r="E293" s="134" t="s">
        <v>589</v>
      </c>
      <c r="F293" s="135" t="s">
        <v>590</v>
      </c>
      <c r="G293" s="136" t="s">
        <v>146</v>
      </c>
      <c r="H293" s="137">
        <v>19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43</v>
      </c>
      <c r="P293" s="143">
        <f>O293*H293</f>
        <v>0</v>
      </c>
      <c r="Q293" s="143">
        <v>5.9999999999999995E-4</v>
      </c>
      <c r="R293" s="143">
        <f>Q293*H293</f>
        <v>1.1399999999999999E-2</v>
      </c>
      <c r="S293" s="143">
        <v>0</v>
      </c>
      <c r="T293" s="144">
        <f>S293*H293</f>
        <v>0</v>
      </c>
      <c r="AR293" s="145" t="s">
        <v>136</v>
      </c>
      <c r="AT293" s="145" t="s">
        <v>132</v>
      </c>
      <c r="AU293" s="145" t="s">
        <v>88</v>
      </c>
      <c r="AY293" s="15" t="s">
        <v>130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5" t="s">
        <v>86</v>
      </c>
      <c r="BK293" s="146">
        <f>ROUND(I293*H293,2)</f>
        <v>0</v>
      </c>
      <c r="BL293" s="15" t="s">
        <v>136</v>
      </c>
      <c r="BM293" s="145" t="s">
        <v>591</v>
      </c>
    </row>
    <row r="294" spans="2:65" s="1" customFormat="1" ht="19.5">
      <c r="B294" s="31"/>
      <c r="D294" s="147" t="s">
        <v>138</v>
      </c>
      <c r="F294" s="148" t="s">
        <v>592</v>
      </c>
      <c r="I294" s="149"/>
      <c r="L294" s="31"/>
      <c r="M294" s="150"/>
      <c r="T294" s="55"/>
      <c r="AT294" s="15" t="s">
        <v>138</v>
      </c>
      <c r="AU294" s="15" t="s">
        <v>88</v>
      </c>
    </row>
    <row r="295" spans="2:65" s="1" customFormat="1" ht="16.5" customHeight="1">
      <c r="B295" s="132"/>
      <c r="C295" s="133" t="s">
        <v>593</v>
      </c>
      <c r="D295" s="133" t="s">
        <v>132</v>
      </c>
      <c r="E295" s="134" t="s">
        <v>594</v>
      </c>
      <c r="F295" s="135" t="s">
        <v>595</v>
      </c>
      <c r="G295" s="136" t="s">
        <v>146</v>
      </c>
      <c r="H295" s="137">
        <v>19</v>
      </c>
      <c r="I295" s="138"/>
      <c r="J295" s="139">
        <f>ROUND(I295*H295,2)</f>
        <v>0</v>
      </c>
      <c r="K295" s="140"/>
      <c r="L295" s="31"/>
      <c r="M295" s="141" t="s">
        <v>1</v>
      </c>
      <c r="N295" s="142" t="s">
        <v>43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136</v>
      </c>
      <c r="AT295" s="145" t="s">
        <v>132</v>
      </c>
      <c r="AU295" s="145" t="s">
        <v>88</v>
      </c>
      <c r="AY295" s="15" t="s">
        <v>130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5" t="s">
        <v>86</v>
      </c>
      <c r="BK295" s="146">
        <f>ROUND(I295*H295,2)</f>
        <v>0</v>
      </c>
      <c r="BL295" s="15" t="s">
        <v>136</v>
      </c>
      <c r="BM295" s="145" t="s">
        <v>596</v>
      </c>
    </row>
    <row r="296" spans="2:65" s="1" customFormat="1" ht="16.5" customHeight="1">
      <c r="B296" s="132"/>
      <c r="C296" s="133" t="s">
        <v>597</v>
      </c>
      <c r="D296" s="133" t="s">
        <v>132</v>
      </c>
      <c r="E296" s="134" t="s">
        <v>598</v>
      </c>
      <c r="F296" s="135" t="s">
        <v>599</v>
      </c>
      <c r="G296" s="136" t="s">
        <v>146</v>
      </c>
      <c r="H296" s="137">
        <v>30</v>
      </c>
      <c r="I296" s="138"/>
      <c r="J296" s="139">
        <f>ROUND(I296*H296,2)</f>
        <v>0</v>
      </c>
      <c r="K296" s="140"/>
      <c r="L296" s="31"/>
      <c r="M296" s="141" t="s">
        <v>1</v>
      </c>
      <c r="N296" s="142" t="s">
        <v>43</v>
      </c>
      <c r="P296" s="143">
        <f>O296*H296</f>
        <v>0</v>
      </c>
      <c r="Q296" s="143">
        <v>0</v>
      </c>
      <c r="R296" s="143">
        <f>Q296*H296</f>
        <v>0</v>
      </c>
      <c r="S296" s="143">
        <v>6.8000000000000005E-2</v>
      </c>
      <c r="T296" s="144">
        <f>S296*H296</f>
        <v>2.04</v>
      </c>
      <c r="AR296" s="145" t="s">
        <v>136</v>
      </c>
      <c r="AT296" s="145" t="s">
        <v>132</v>
      </c>
      <c r="AU296" s="145" t="s">
        <v>88</v>
      </c>
      <c r="AY296" s="15" t="s">
        <v>130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5" t="s">
        <v>86</v>
      </c>
      <c r="BK296" s="146">
        <f>ROUND(I296*H296,2)</f>
        <v>0</v>
      </c>
      <c r="BL296" s="15" t="s">
        <v>136</v>
      </c>
      <c r="BM296" s="145" t="s">
        <v>600</v>
      </c>
    </row>
    <row r="297" spans="2:65" s="1" customFormat="1" ht="16.5" customHeight="1">
      <c r="B297" s="132"/>
      <c r="C297" s="133" t="s">
        <v>601</v>
      </c>
      <c r="D297" s="133" t="s">
        <v>132</v>
      </c>
      <c r="E297" s="134" t="s">
        <v>602</v>
      </c>
      <c r="F297" s="135" t="s">
        <v>603</v>
      </c>
      <c r="G297" s="136" t="s">
        <v>146</v>
      </c>
      <c r="H297" s="137">
        <v>194</v>
      </c>
      <c r="I297" s="138"/>
      <c r="J297" s="139">
        <f>ROUND(I297*H297,2)</f>
        <v>0</v>
      </c>
      <c r="K297" s="140"/>
      <c r="L297" s="31"/>
      <c r="M297" s="141" t="s">
        <v>1</v>
      </c>
      <c r="N297" s="142" t="s">
        <v>43</v>
      </c>
      <c r="P297" s="143">
        <f>O297*H297</f>
        <v>0</v>
      </c>
      <c r="Q297" s="143">
        <v>0</v>
      </c>
      <c r="R297" s="143">
        <f>Q297*H297</f>
        <v>0</v>
      </c>
      <c r="S297" s="143">
        <v>2.2000000000000001E-3</v>
      </c>
      <c r="T297" s="144">
        <f>S297*H297</f>
        <v>0.42680000000000001</v>
      </c>
      <c r="AR297" s="145" t="s">
        <v>136</v>
      </c>
      <c r="AT297" s="145" t="s">
        <v>132</v>
      </c>
      <c r="AU297" s="145" t="s">
        <v>88</v>
      </c>
      <c r="AY297" s="15" t="s">
        <v>130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5" t="s">
        <v>86</v>
      </c>
      <c r="BK297" s="146">
        <f>ROUND(I297*H297,2)</f>
        <v>0</v>
      </c>
      <c r="BL297" s="15" t="s">
        <v>136</v>
      </c>
      <c r="BM297" s="145" t="s">
        <v>604</v>
      </c>
    </row>
    <row r="298" spans="2:65" s="11" customFormat="1" ht="22.9" customHeight="1">
      <c r="B298" s="120"/>
      <c r="D298" s="121" t="s">
        <v>77</v>
      </c>
      <c r="E298" s="130" t="s">
        <v>605</v>
      </c>
      <c r="F298" s="130" t="s">
        <v>606</v>
      </c>
      <c r="I298" s="123"/>
      <c r="J298" s="131">
        <f>BK298</f>
        <v>0</v>
      </c>
      <c r="L298" s="120"/>
      <c r="M298" s="125"/>
      <c r="P298" s="126">
        <f>SUM(P299:P305)</f>
        <v>0</v>
      </c>
      <c r="R298" s="126">
        <f>SUM(R299:R305)</f>
        <v>0</v>
      </c>
      <c r="T298" s="127">
        <f>SUM(T299:T305)</f>
        <v>0</v>
      </c>
      <c r="AR298" s="121" t="s">
        <v>86</v>
      </c>
      <c r="AT298" s="128" t="s">
        <v>77</v>
      </c>
      <c r="AU298" s="128" t="s">
        <v>86</v>
      </c>
      <c r="AY298" s="121" t="s">
        <v>130</v>
      </c>
      <c r="BK298" s="129">
        <f>SUM(BK299:BK305)</f>
        <v>0</v>
      </c>
    </row>
    <row r="299" spans="2:65" s="1" customFormat="1" ht="21.75" customHeight="1">
      <c r="B299" s="132"/>
      <c r="C299" s="133" t="s">
        <v>607</v>
      </c>
      <c r="D299" s="133" t="s">
        <v>132</v>
      </c>
      <c r="E299" s="134" t="s">
        <v>608</v>
      </c>
      <c r="F299" s="135" t="s">
        <v>609</v>
      </c>
      <c r="G299" s="136" t="s">
        <v>215</v>
      </c>
      <c r="H299" s="137">
        <v>32.085000000000001</v>
      </c>
      <c r="I299" s="138"/>
      <c r="J299" s="139">
        <f>ROUND(I299*H299,2)</f>
        <v>0</v>
      </c>
      <c r="K299" s="140"/>
      <c r="L299" s="31"/>
      <c r="M299" s="141" t="s">
        <v>1</v>
      </c>
      <c r="N299" s="142" t="s">
        <v>43</v>
      </c>
      <c r="P299" s="143">
        <f>O299*H299</f>
        <v>0</v>
      </c>
      <c r="Q299" s="143">
        <v>0</v>
      </c>
      <c r="R299" s="143">
        <f>Q299*H299</f>
        <v>0</v>
      </c>
      <c r="S299" s="143">
        <v>0</v>
      </c>
      <c r="T299" s="144">
        <f>S299*H299</f>
        <v>0</v>
      </c>
      <c r="AR299" s="145" t="s">
        <v>136</v>
      </c>
      <c r="AT299" s="145" t="s">
        <v>132</v>
      </c>
      <c r="AU299" s="145" t="s">
        <v>88</v>
      </c>
      <c r="AY299" s="15" t="s">
        <v>130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5" t="s">
        <v>86</v>
      </c>
      <c r="BK299" s="146">
        <f>ROUND(I299*H299,2)</f>
        <v>0</v>
      </c>
      <c r="BL299" s="15" t="s">
        <v>136</v>
      </c>
      <c r="BM299" s="145" t="s">
        <v>610</v>
      </c>
    </row>
    <row r="300" spans="2:65" s="1" customFormat="1" ht="24.2" customHeight="1">
      <c r="B300" s="132"/>
      <c r="C300" s="133" t="s">
        <v>611</v>
      </c>
      <c r="D300" s="133" t="s">
        <v>132</v>
      </c>
      <c r="E300" s="134" t="s">
        <v>612</v>
      </c>
      <c r="F300" s="135" t="s">
        <v>613</v>
      </c>
      <c r="G300" s="136" t="s">
        <v>215</v>
      </c>
      <c r="H300" s="137">
        <v>288.76499999999999</v>
      </c>
      <c r="I300" s="138"/>
      <c r="J300" s="139">
        <f>ROUND(I300*H300,2)</f>
        <v>0</v>
      </c>
      <c r="K300" s="140"/>
      <c r="L300" s="31"/>
      <c r="M300" s="141" t="s">
        <v>1</v>
      </c>
      <c r="N300" s="142" t="s">
        <v>43</v>
      </c>
      <c r="P300" s="143">
        <f>O300*H300</f>
        <v>0</v>
      </c>
      <c r="Q300" s="143">
        <v>0</v>
      </c>
      <c r="R300" s="143">
        <f>Q300*H300</f>
        <v>0</v>
      </c>
      <c r="S300" s="143">
        <v>0</v>
      </c>
      <c r="T300" s="144">
        <f>S300*H300</f>
        <v>0</v>
      </c>
      <c r="AR300" s="145" t="s">
        <v>136</v>
      </c>
      <c r="AT300" s="145" t="s">
        <v>132</v>
      </c>
      <c r="AU300" s="145" t="s">
        <v>88</v>
      </c>
      <c r="AY300" s="15" t="s">
        <v>130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5" t="s">
        <v>86</v>
      </c>
      <c r="BK300" s="146">
        <f>ROUND(I300*H300,2)</f>
        <v>0</v>
      </c>
      <c r="BL300" s="15" t="s">
        <v>136</v>
      </c>
      <c r="BM300" s="145" t="s">
        <v>614</v>
      </c>
    </row>
    <row r="301" spans="2:65" s="12" customFormat="1" ht="22.5">
      <c r="B301" s="151"/>
      <c r="D301" s="147" t="s">
        <v>154</v>
      </c>
      <c r="E301" s="152" t="s">
        <v>1</v>
      </c>
      <c r="F301" s="153" t="s">
        <v>615</v>
      </c>
      <c r="H301" s="154">
        <v>288.76499999999999</v>
      </c>
      <c r="I301" s="155"/>
      <c r="L301" s="151"/>
      <c r="M301" s="156"/>
      <c r="T301" s="157"/>
      <c r="AT301" s="152" t="s">
        <v>154</v>
      </c>
      <c r="AU301" s="152" t="s">
        <v>88</v>
      </c>
      <c r="AV301" s="12" t="s">
        <v>88</v>
      </c>
      <c r="AW301" s="12" t="s">
        <v>35</v>
      </c>
      <c r="AX301" s="12" t="s">
        <v>86</v>
      </c>
      <c r="AY301" s="152" t="s">
        <v>130</v>
      </c>
    </row>
    <row r="302" spans="2:65" s="1" customFormat="1" ht="24.2" customHeight="1">
      <c r="B302" s="132"/>
      <c r="C302" s="133" t="s">
        <v>616</v>
      </c>
      <c r="D302" s="133" t="s">
        <v>132</v>
      </c>
      <c r="E302" s="134" t="s">
        <v>617</v>
      </c>
      <c r="F302" s="135" t="s">
        <v>618</v>
      </c>
      <c r="G302" s="136" t="s">
        <v>215</v>
      </c>
      <c r="H302" s="137">
        <v>32.085000000000001</v>
      </c>
      <c r="I302" s="138"/>
      <c r="J302" s="139">
        <f>ROUND(I302*H302,2)</f>
        <v>0</v>
      </c>
      <c r="K302" s="140"/>
      <c r="L302" s="31"/>
      <c r="M302" s="141" t="s">
        <v>1</v>
      </c>
      <c r="N302" s="142" t="s">
        <v>43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136</v>
      </c>
      <c r="AT302" s="145" t="s">
        <v>132</v>
      </c>
      <c r="AU302" s="145" t="s">
        <v>88</v>
      </c>
      <c r="AY302" s="15" t="s">
        <v>130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5" t="s">
        <v>86</v>
      </c>
      <c r="BK302" s="146">
        <f>ROUND(I302*H302,2)</f>
        <v>0</v>
      </c>
      <c r="BL302" s="15" t="s">
        <v>136</v>
      </c>
      <c r="BM302" s="145" t="s">
        <v>619</v>
      </c>
    </row>
    <row r="303" spans="2:65" s="1" customFormat="1" ht="24.2" customHeight="1">
      <c r="B303" s="132"/>
      <c r="C303" s="133" t="s">
        <v>620</v>
      </c>
      <c r="D303" s="133" t="s">
        <v>132</v>
      </c>
      <c r="E303" s="134" t="s">
        <v>621</v>
      </c>
      <c r="F303" s="135" t="s">
        <v>622</v>
      </c>
      <c r="G303" s="136" t="s">
        <v>215</v>
      </c>
      <c r="H303" s="137">
        <v>0.42699999999999999</v>
      </c>
      <c r="I303" s="138"/>
      <c r="J303" s="139">
        <f>ROUND(I303*H303,2)</f>
        <v>0</v>
      </c>
      <c r="K303" s="140"/>
      <c r="L303" s="31"/>
      <c r="M303" s="141" t="s">
        <v>1</v>
      </c>
      <c r="N303" s="142" t="s">
        <v>43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136</v>
      </c>
      <c r="AT303" s="145" t="s">
        <v>132</v>
      </c>
      <c r="AU303" s="145" t="s">
        <v>88</v>
      </c>
      <c r="AY303" s="15" t="s">
        <v>130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5" t="s">
        <v>86</v>
      </c>
      <c r="BK303" s="146">
        <f>ROUND(I303*H303,2)</f>
        <v>0</v>
      </c>
      <c r="BL303" s="15" t="s">
        <v>136</v>
      </c>
      <c r="BM303" s="145" t="s">
        <v>623</v>
      </c>
    </row>
    <row r="304" spans="2:65" s="1" customFormat="1" ht="37.9" customHeight="1">
      <c r="B304" s="132"/>
      <c r="C304" s="133" t="s">
        <v>624</v>
      </c>
      <c r="D304" s="133" t="s">
        <v>132</v>
      </c>
      <c r="E304" s="134" t="s">
        <v>625</v>
      </c>
      <c r="F304" s="135" t="s">
        <v>626</v>
      </c>
      <c r="G304" s="136" t="s">
        <v>215</v>
      </c>
      <c r="H304" s="137">
        <v>25.52</v>
      </c>
      <c r="I304" s="138"/>
      <c r="J304" s="139">
        <f>ROUND(I304*H304,2)</f>
        <v>0</v>
      </c>
      <c r="K304" s="140"/>
      <c r="L304" s="31"/>
      <c r="M304" s="141" t="s">
        <v>1</v>
      </c>
      <c r="N304" s="142" t="s">
        <v>43</v>
      </c>
      <c r="P304" s="143">
        <f>O304*H304</f>
        <v>0</v>
      </c>
      <c r="Q304" s="143">
        <v>0</v>
      </c>
      <c r="R304" s="143">
        <f>Q304*H304</f>
        <v>0</v>
      </c>
      <c r="S304" s="143">
        <v>0</v>
      </c>
      <c r="T304" s="144">
        <f>S304*H304</f>
        <v>0</v>
      </c>
      <c r="AR304" s="145" t="s">
        <v>136</v>
      </c>
      <c r="AT304" s="145" t="s">
        <v>132</v>
      </c>
      <c r="AU304" s="145" t="s">
        <v>88</v>
      </c>
      <c r="AY304" s="15" t="s">
        <v>130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5" t="s">
        <v>86</v>
      </c>
      <c r="BK304" s="146">
        <f>ROUND(I304*H304,2)</f>
        <v>0</v>
      </c>
      <c r="BL304" s="15" t="s">
        <v>136</v>
      </c>
      <c r="BM304" s="145" t="s">
        <v>627</v>
      </c>
    </row>
    <row r="305" spans="2:65" s="1" customFormat="1" ht="33" customHeight="1">
      <c r="B305" s="132"/>
      <c r="C305" s="133" t="s">
        <v>628</v>
      </c>
      <c r="D305" s="133" t="s">
        <v>132</v>
      </c>
      <c r="E305" s="134" t="s">
        <v>629</v>
      </c>
      <c r="F305" s="135" t="s">
        <v>630</v>
      </c>
      <c r="G305" s="136" t="s">
        <v>215</v>
      </c>
      <c r="H305" s="137">
        <v>4.048</v>
      </c>
      <c r="I305" s="138"/>
      <c r="J305" s="139">
        <f>ROUND(I305*H305,2)</f>
        <v>0</v>
      </c>
      <c r="K305" s="140"/>
      <c r="L305" s="31"/>
      <c r="M305" s="141" t="s">
        <v>1</v>
      </c>
      <c r="N305" s="142" t="s">
        <v>43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136</v>
      </c>
      <c r="AT305" s="145" t="s">
        <v>132</v>
      </c>
      <c r="AU305" s="145" t="s">
        <v>88</v>
      </c>
      <c r="AY305" s="15" t="s">
        <v>130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5" t="s">
        <v>86</v>
      </c>
      <c r="BK305" s="146">
        <f>ROUND(I305*H305,2)</f>
        <v>0</v>
      </c>
      <c r="BL305" s="15" t="s">
        <v>136</v>
      </c>
      <c r="BM305" s="145" t="s">
        <v>631</v>
      </c>
    </row>
    <row r="306" spans="2:65" s="11" customFormat="1" ht="22.9" customHeight="1">
      <c r="B306" s="120"/>
      <c r="D306" s="121" t="s">
        <v>77</v>
      </c>
      <c r="E306" s="130" t="s">
        <v>632</v>
      </c>
      <c r="F306" s="130" t="s">
        <v>633</v>
      </c>
      <c r="I306" s="123"/>
      <c r="J306" s="131">
        <f>BK306</f>
        <v>0</v>
      </c>
      <c r="L306" s="120"/>
      <c r="M306" s="125"/>
      <c r="P306" s="126">
        <f>SUM(P307:P308)</f>
        <v>0</v>
      </c>
      <c r="R306" s="126">
        <f>SUM(R307:R308)</f>
        <v>0</v>
      </c>
      <c r="T306" s="127">
        <f>SUM(T307:T308)</f>
        <v>0</v>
      </c>
      <c r="AR306" s="121" t="s">
        <v>86</v>
      </c>
      <c r="AT306" s="128" t="s">
        <v>77</v>
      </c>
      <c r="AU306" s="128" t="s">
        <v>86</v>
      </c>
      <c r="AY306" s="121" t="s">
        <v>130</v>
      </c>
      <c r="BK306" s="129">
        <f>SUM(BK307:BK308)</f>
        <v>0</v>
      </c>
    </row>
    <row r="307" spans="2:65" s="1" customFormat="1" ht="24.2" customHeight="1">
      <c r="B307" s="132"/>
      <c r="C307" s="133" t="s">
        <v>634</v>
      </c>
      <c r="D307" s="133" t="s">
        <v>132</v>
      </c>
      <c r="E307" s="134" t="s">
        <v>635</v>
      </c>
      <c r="F307" s="135" t="s">
        <v>636</v>
      </c>
      <c r="G307" s="136" t="s">
        <v>215</v>
      </c>
      <c r="H307" s="137">
        <v>1.3029999999999999</v>
      </c>
      <c r="I307" s="138"/>
      <c r="J307" s="139">
        <f>ROUND(I307*H307,2)</f>
        <v>0</v>
      </c>
      <c r="K307" s="140"/>
      <c r="L307" s="31"/>
      <c r="M307" s="141" t="s">
        <v>1</v>
      </c>
      <c r="N307" s="142" t="s">
        <v>43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136</v>
      </c>
      <c r="AT307" s="145" t="s">
        <v>132</v>
      </c>
      <c r="AU307" s="145" t="s">
        <v>88</v>
      </c>
      <c r="AY307" s="15" t="s">
        <v>130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5" t="s">
        <v>86</v>
      </c>
      <c r="BK307" s="146">
        <f>ROUND(I307*H307,2)</f>
        <v>0</v>
      </c>
      <c r="BL307" s="15" t="s">
        <v>136</v>
      </c>
      <c r="BM307" s="145" t="s">
        <v>637</v>
      </c>
    </row>
    <row r="308" spans="2:65" s="1" customFormat="1" ht="16.5" customHeight="1">
      <c r="B308" s="132"/>
      <c r="C308" s="133" t="s">
        <v>638</v>
      </c>
      <c r="D308" s="133" t="s">
        <v>132</v>
      </c>
      <c r="E308" s="134" t="s">
        <v>639</v>
      </c>
      <c r="F308" s="135" t="s">
        <v>640</v>
      </c>
      <c r="G308" s="136" t="s">
        <v>215</v>
      </c>
      <c r="H308" s="137">
        <v>353.41199999999998</v>
      </c>
      <c r="I308" s="138"/>
      <c r="J308" s="139">
        <f>ROUND(I308*H308,2)</f>
        <v>0</v>
      </c>
      <c r="K308" s="140"/>
      <c r="L308" s="31"/>
      <c r="M308" s="176" t="s">
        <v>1</v>
      </c>
      <c r="N308" s="177" t="s">
        <v>43</v>
      </c>
      <c r="O308" s="178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145" t="s">
        <v>136</v>
      </c>
      <c r="AT308" s="145" t="s">
        <v>132</v>
      </c>
      <c r="AU308" s="145" t="s">
        <v>88</v>
      </c>
      <c r="AY308" s="15" t="s">
        <v>130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5" t="s">
        <v>86</v>
      </c>
      <c r="BK308" s="146">
        <f>ROUND(I308*H308,2)</f>
        <v>0</v>
      </c>
      <c r="BL308" s="15" t="s">
        <v>136</v>
      </c>
      <c r="BM308" s="145" t="s">
        <v>641</v>
      </c>
    </row>
    <row r="309" spans="2:65" s="1" customFormat="1" ht="6.95" customHeight="1">
      <c r="B309" s="43"/>
      <c r="C309" s="44"/>
      <c r="D309" s="44"/>
      <c r="E309" s="44"/>
      <c r="F309" s="44"/>
      <c r="G309" s="44"/>
      <c r="H309" s="44"/>
      <c r="I309" s="44"/>
      <c r="J309" s="44"/>
      <c r="K309" s="44"/>
      <c r="L309" s="31"/>
    </row>
  </sheetData>
  <autoFilter ref="C124:K308" xr:uid="{00000000-0009-0000-0000-000001000000}"/>
  <mergeCells count="9">
    <mergeCell ref="E86:H86"/>
    <mergeCell ref="E115:H115"/>
    <mergeCell ref="E117:H117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8"/>
  <sheetViews>
    <sheetView showGridLines="0" topLeftCell="A131" workbookViewId="0">
      <selection activeCell="I141" sqref="I1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95</v>
      </c>
      <c r="L4" s="18"/>
      <c r="M4" s="87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21" t="str">
        <f>'Rekapitulace stavby'!K6</f>
        <v>KAPLICE, ul Šumavská a okolní ulice - obnova vodovodu a kanalizace, Luční II a Okružní - 7. etapa</v>
      </c>
      <c r="F7" s="222"/>
      <c r="G7" s="222"/>
      <c r="H7" s="222"/>
      <c r="L7" s="18"/>
    </row>
    <row r="8" spans="2:46" s="1" customFormat="1" ht="12" customHeight="1">
      <c r="B8" s="31"/>
      <c r="D8" s="25" t="s">
        <v>96</v>
      </c>
      <c r="L8" s="31"/>
    </row>
    <row r="9" spans="2:46" s="1" customFormat="1" ht="16.5" customHeight="1">
      <c r="B9" s="31"/>
      <c r="E9" s="207" t="s">
        <v>642</v>
      </c>
      <c r="F9" s="220"/>
      <c r="G9" s="220"/>
      <c r="H9" s="22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5" t="s">
        <v>18</v>
      </c>
      <c r="F11" s="23" t="s">
        <v>1</v>
      </c>
      <c r="I11" s="25" t="s">
        <v>19</v>
      </c>
      <c r="J11" s="23" t="s">
        <v>643</v>
      </c>
      <c r="L11" s="31"/>
    </row>
    <row r="12" spans="2:46" s="1" customFormat="1" ht="12" customHeight="1">
      <c r="B12" s="31"/>
      <c r="D12" s="25" t="s">
        <v>21</v>
      </c>
      <c r="F12" s="23" t="s">
        <v>22</v>
      </c>
      <c r="I12" s="25" t="s">
        <v>23</v>
      </c>
      <c r="J12" s="51"/>
      <c r="L12" s="31"/>
    </row>
    <row r="13" spans="2:46" s="1" customFormat="1" ht="21.75" customHeight="1">
      <c r="B13" s="31"/>
      <c r="I13" s="22" t="s">
        <v>24</v>
      </c>
      <c r="J13" s="27" t="s">
        <v>25</v>
      </c>
      <c r="L13" s="31"/>
    </row>
    <row r="14" spans="2:46" s="1" customFormat="1" ht="12" customHeight="1">
      <c r="B14" s="31"/>
      <c r="D14" s="25" t="s">
        <v>26</v>
      </c>
      <c r="I14" s="25" t="s">
        <v>27</v>
      </c>
      <c r="J14" s="23" t="s">
        <v>28</v>
      </c>
      <c r="L14" s="31"/>
    </row>
    <row r="15" spans="2:46" s="1" customFormat="1" ht="18" customHeight="1">
      <c r="B15" s="31"/>
      <c r="E15" s="23" t="s">
        <v>29</v>
      </c>
      <c r="I15" s="25" t="s">
        <v>30</v>
      </c>
      <c r="J15" s="23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5" t="s">
        <v>31</v>
      </c>
      <c r="I17" s="25" t="s">
        <v>27</v>
      </c>
      <c r="J17" s="26"/>
      <c r="L17" s="31"/>
    </row>
    <row r="18" spans="2:12" s="1" customFormat="1" ht="18" customHeight="1">
      <c r="B18" s="31"/>
      <c r="E18" s="223"/>
      <c r="F18" s="187"/>
      <c r="G18" s="187"/>
      <c r="H18" s="187"/>
      <c r="I18" s="25" t="s">
        <v>30</v>
      </c>
      <c r="J18" s="26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5" t="s">
        <v>32</v>
      </c>
      <c r="I20" s="25" t="s">
        <v>27</v>
      </c>
      <c r="J20" s="23" t="s">
        <v>33</v>
      </c>
      <c r="L20" s="31"/>
    </row>
    <row r="21" spans="2:12" s="1" customFormat="1" ht="18" customHeight="1">
      <c r="B21" s="31"/>
      <c r="E21" s="23" t="s">
        <v>99</v>
      </c>
      <c r="I21" s="25" t="s">
        <v>30</v>
      </c>
      <c r="J21" s="23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5" t="s">
        <v>36</v>
      </c>
      <c r="I23" s="25" t="s">
        <v>27</v>
      </c>
      <c r="J23" s="23" t="str">
        <f>IF('Rekapitulace stavby'!AN19="","",'Rekapitulace stavby'!AN19)</f>
        <v/>
      </c>
      <c r="L23" s="31"/>
    </row>
    <row r="24" spans="2:12" s="1" customFormat="1" ht="18" customHeight="1">
      <c r="B24" s="31"/>
      <c r="E24" s="23" t="str">
        <f>IF('Rekapitulace stavby'!E20="","",'Rekapitulace stavby'!E20)</f>
        <v xml:space="preserve"> </v>
      </c>
      <c r="I24" s="25" t="s">
        <v>30</v>
      </c>
      <c r="J24" s="23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5" t="s">
        <v>37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5" t="s">
        <v>43</v>
      </c>
      <c r="F33" s="90">
        <f>ROUND((SUM(BE125:BE297)),  2)</f>
        <v>0</v>
      </c>
      <c r="I33" s="91">
        <v>0.21</v>
      </c>
      <c r="J33" s="90">
        <f>ROUND(((SUM(BE125:BE297))*I33),  2)</f>
        <v>0</v>
      </c>
      <c r="L33" s="31"/>
    </row>
    <row r="34" spans="2:12" s="1" customFormat="1" ht="14.45" customHeight="1">
      <c r="B34" s="31"/>
      <c r="E34" s="25" t="s">
        <v>44</v>
      </c>
      <c r="F34" s="90">
        <f>ROUND((SUM(BF125:BF297)),  2)</f>
        <v>0</v>
      </c>
      <c r="I34" s="91">
        <v>0.15</v>
      </c>
      <c r="J34" s="90">
        <f>ROUND(((SUM(BF125:BF297))*I34),  2)</f>
        <v>0</v>
      </c>
      <c r="L34" s="31"/>
    </row>
    <row r="35" spans="2:12" s="1" customFormat="1" ht="14.45" hidden="1" customHeight="1">
      <c r="B35" s="31"/>
      <c r="E35" s="25" t="s">
        <v>45</v>
      </c>
      <c r="F35" s="90">
        <f>ROUND((SUM(BG125:BG297)),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5" t="s">
        <v>46</v>
      </c>
      <c r="F36" s="90">
        <f>ROUND((SUM(BH125:BH297)),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5" t="s">
        <v>47</v>
      </c>
      <c r="F37" s="90">
        <f>ROUND((SUM(BI125:BI297)),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s="1" customFormat="1" ht="14.45" customHeight="1">
      <c r="B49" s="31"/>
      <c r="D49" s="40" t="s">
        <v>51</v>
      </c>
      <c r="E49" s="41"/>
      <c r="F49" s="41"/>
      <c r="G49" s="40" t="s">
        <v>52</v>
      </c>
      <c r="H49" s="41"/>
      <c r="I49" s="41"/>
      <c r="J49" s="41"/>
      <c r="K49" s="41"/>
      <c r="L49" s="31"/>
    </row>
    <row r="50" spans="2:12">
      <c r="B50" s="18"/>
      <c r="L50" s="18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 s="1" customFormat="1" ht="12.75">
      <c r="B60" s="31"/>
      <c r="D60" s="42" t="s">
        <v>53</v>
      </c>
      <c r="E60" s="33"/>
      <c r="F60" s="98" t="s">
        <v>54</v>
      </c>
      <c r="G60" s="42" t="s">
        <v>53</v>
      </c>
      <c r="H60" s="33"/>
      <c r="I60" s="33"/>
      <c r="J60" s="99" t="s">
        <v>54</v>
      </c>
      <c r="K60" s="33"/>
      <c r="L60" s="31"/>
    </row>
    <row r="61" spans="2:12">
      <c r="B61" s="18"/>
      <c r="L61" s="18"/>
    </row>
    <row r="62" spans="2:12">
      <c r="B62" s="18"/>
      <c r="L62" s="18"/>
    </row>
    <row r="63" spans="2:12">
      <c r="B63" s="18"/>
      <c r="L63" s="18"/>
    </row>
    <row r="64" spans="2:12" s="1" customFormat="1" ht="12.75">
      <c r="B64" s="31"/>
      <c r="D64" s="40" t="s">
        <v>55</v>
      </c>
      <c r="E64" s="41"/>
      <c r="F64" s="41"/>
      <c r="G64" s="40" t="s">
        <v>56</v>
      </c>
      <c r="H64" s="41"/>
      <c r="I64" s="41"/>
      <c r="J64" s="41"/>
      <c r="K64" s="41"/>
      <c r="L64" s="31"/>
    </row>
    <row r="65" spans="2:12">
      <c r="B65" s="18"/>
      <c r="L65" s="18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 s="1" customFormat="1" ht="12.75">
      <c r="B75" s="31"/>
      <c r="D75" s="42" t="s">
        <v>53</v>
      </c>
      <c r="E75" s="33"/>
      <c r="F75" s="98" t="s">
        <v>54</v>
      </c>
      <c r="G75" s="42" t="s">
        <v>53</v>
      </c>
      <c r="H75" s="33"/>
      <c r="I75" s="33"/>
      <c r="J75" s="99" t="s">
        <v>54</v>
      </c>
      <c r="K75" s="33"/>
      <c r="L75" s="31"/>
    </row>
    <row r="76" spans="2:12" s="1" customFormat="1" ht="14.45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31"/>
    </row>
    <row r="80" spans="2:12" s="1" customFormat="1" ht="6.95" customHeight="1"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31"/>
    </row>
    <row r="81" spans="2:47" s="1" customFormat="1" ht="24.95" customHeight="1">
      <c r="B81" s="31"/>
      <c r="C81" s="19" t="s">
        <v>100</v>
      </c>
      <c r="L81" s="31"/>
    </row>
    <row r="82" spans="2:47" s="1" customFormat="1" ht="6.95" customHeight="1">
      <c r="B82" s="31"/>
      <c r="L82" s="31"/>
    </row>
    <row r="83" spans="2:47" s="1" customFormat="1" ht="12" customHeight="1">
      <c r="B83" s="31"/>
      <c r="C83" s="25" t="s">
        <v>16</v>
      </c>
      <c r="L83" s="31"/>
    </row>
    <row r="84" spans="2:47" s="1" customFormat="1" ht="26.25" customHeight="1">
      <c r="B84" s="31"/>
      <c r="E84" s="221" t="str">
        <f>E7</f>
        <v>KAPLICE, ul Šumavská a okolní ulice - obnova vodovodu a kanalizace, Luční II a Okružní - 7. etapa</v>
      </c>
      <c r="F84" s="222"/>
      <c r="G84" s="222"/>
      <c r="H84" s="222"/>
      <c r="L84" s="31"/>
    </row>
    <row r="85" spans="2:47" s="1" customFormat="1" ht="12" customHeight="1">
      <c r="B85" s="31"/>
      <c r="C85" s="25" t="s">
        <v>96</v>
      </c>
      <c r="L85" s="31"/>
    </row>
    <row r="86" spans="2:47" s="1" customFormat="1" ht="16.5" customHeight="1">
      <c r="B86" s="31"/>
      <c r="E86" s="207" t="str">
        <f>E9</f>
        <v>4163b - SO 2 - KANALIZACE</v>
      </c>
      <c r="F86" s="220"/>
      <c r="G86" s="220"/>
      <c r="H86" s="220"/>
      <c r="L86" s="31"/>
    </row>
    <row r="87" spans="2:47" s="1" customFormat="1" ht="6.95" customHeight="1">
      <c r="B87" s="31"/>
      <c r="L87" s="31"/>
    </row>
    <row r="88" spans="2:47" s="1" customFormat="1" ht="12" customHeight="1">
      <c r="B88" s="31"/>
      <c r="C88" s="25" t="s">
        <v>21</v>
      </c>
      <c r="F88" s="23" t="str">
        <f>F12</f>
        <v xml:space="preserve"> </v>
      </c>
      <c r="I88" s="25" t="s">
        <v>23</v>
      </c>
      <c r="J88" s="51" t="str">
        <f>IF(J12="","",J12)</f>
        <v/>
      </c>
      <c r="L88" s="31"/>
    </row>
    <row r="89" spans="2:47" s="1" customFormat="1" ht="6.95" customHeight="1">
      <c r="B89" s="31"/>
      <c r="L89" s="31"/>
    </row>
    <row r="90" spans="2:47" s="1" customFormat="1" ht="40.15" customHeight="1">
      <c r="B90" s="31"/>
      <c r="C90" s="25" t="s">
        <v>26</v>
      </c>
      <c r="F90" s="23" t="str">
        <f>E15</f>
        <v>Město Kaplice, Náměstí 70, 382 41 Kaplice</v>
      </c>
      <c r="I90" s="25" t="s">
        <v>32</v>
      </c>
      <c r="J90" s="29" t="str">
        <f>E21</f>
        <v>Jiří Sváček, Chvalšinská 108, Český krumlov 381 01</v>
      </c>
      <c r="L90" s="31"/>
    </row>
    <row r="91" spans="2:47" s="1" customFormat="1" ht="15.2" customHeight="1">
      <c r="B91" s="31"/>
      <c r="C91" s="25" t="s">
        <v>31</v>
      </c>
      <c r="F91" s="23" t="str">
        <f>IF(E18="","",E18)</f>
        <v/>
      </c>
      <c r="I91" s="25" t="s">
        <v>36</v>
      </c>
      <c r="J91" s="29" t="str">
        <f>E24</f>
        <v xml:space="preserve"> </v>
      </c>
      <c r="L91" s="31"/>
    </row>
    <row r="92" spans="2:47" s="1" customFormat="1" ht="10.35" customHeight="1">
      <c r="B92" s="31"/>
      <c r="L92" s="31"/>
    </row>
    <row r="93" spans="2:47" s="1" customFormat="1" ht="29.25" customHeight="1">
      <c r="B93" s="31"/>
      <c r="C93" s="100" t="s">
        <v>101</v>
      </c>
      <c r="D93" s="92"/>
      <c r="E93" s="92"/>
      <c r="F93" s="92"/>
      <c r="G93" s="92"/>
      <c r="H93" s="92"/>
      <c r="I93" s="92"/>
      <c r="J93" s="101" t="s">
        <v>102</v>
      </c>
      <c r="K93" s="92"/>
      <c r="L93" s="31"/>
    </row>
    <row r="94" spans="2:47" s="1" customFormat="1" ht="10.35" customHeight="1">
      <c r="B94" s="31"/>
      <c r="L94" s="31"/>
    </row>
    <row r="95" spans="2:47" s="1" customFormat="1" ht="22.9" customHeight="1">
      <c r="B95" s="31"/>
      <c r="C95" s="102" t="s">
        <v>103</v>
      </c>
      <c r="J95" s="65">
        <f>J125</f>
        <v>0</v>
      </c>
      <c r="L95" s="31"/>
      <c r="AU95" s="15" t="s">
        <v>104</v>
      </c>
    </row>
    <row r="96" spans="2:47" s="8" customFormat="1" ht="24.95" customHeight="1">
      <c r="B96" s="103"/>
      <c r="D96" s="104" t="s">
        <v>105</v>
      </c>
      <c r="E96" s="105"/>
      <c r="F96" s="105"/>
      <c r="G96" s="105"/>
      <c r="H96" s="105"/>
      <c r="I96" s="105"/>
      <c r="J96" s="106">
        <f>J126</f>
        <v>0</v>
      </c>
      <c r="L96" s="103"/>
    </row>
    <row r="97" spans="2:12" s="9" customFormat="1" ht="19.899999999999999" customHeight="1">
      <c r="B97" s="107"/>
      <c r="D97" s="108" t="s">
        <v>106</v>
      </c>
      <c r="E97" s="109"/>
      <c r="F97" s="109"/>
      <c r="G97" s="109"/>
      <c r="H97" s="109"/>
      <c r="I97" s="109"/>
      <c r="J97" s="110">
        <f>J127</f>
        <v>0</v>
      </c>
      <c r="L97" s="107"/>
    </row>
    <row r="98" spans="2:12" s="9" customFormat="1" ht="19.899999999999999" customHeight="1">
      <c r="B98" s="107"/>
      <c r="D98" s="108" t="s">
        <v>107</v>
      </c>
      <c r="E98" s="109"/>
      <c r="F98" s="109"/>
      <c r="G98" s="109"/>
      <c r="H98" s="109"/>
      <c r="I98" s="109"/>
      <c r="J98" s="110">
        <f>J191</f>
        <v>0</v>
      </c>
      <c r="L98" s="107"/>
    </row>
    <row r="99" spans="2:12" s="9" customFormat="1" ht="19.899999999999999" customHeight="1">
      <c r="B99" s="107"/>
      <c r="D99" s="108" t="s">
        <v>108</v>
      </c>
      <c r="E99" s="109"/>
      <c r="F99" s="109"/>
      <c r="G99" s="109"/>
      <c r="H99" s="109"/>
      <c r="I99" s="109"/>
      <c r="J99" s="110">
        <f>J193</f>
        <v>0</v>
      </c>
      <c r="L99" s="107"/>
    </row>
    <row r="100" spans="2:12" s="9" customFormat="1" ht="19.899999999999999" customHeight="1">
      <c r="B100" s="107"/>
      <c r="D100" s="108" t="s">
        <v>109</v>
      </c>
      <c r="E100" s="109"/>
      <c r="F100" s="109"/>
      <c r="G100" s="109"/>
      <c r="H100" s="109"/>
      <c r="I100" s="109"/>
      <c r="J100" s="110">
        <f>J200</f>
        <v>0</v>
      </c>
      <c r="L100" s="107"/>
    </row>
    <row r="101" spans="2:12" s="9" customFormat="1" ht="19.899999999999999" customHeight="1">
      <c r="B101" s="107"/>
      <c r="D101" s="108" t="s">
        <v>110</v>
      </c>
      <c r="E101" s="109"/>
      <c r="F101" s="109"/>
      <c r="G101" s="109"/>
      <c r="H101" s="109"/>
      <c r="I101" s="109"/>
      <c r="J101" s="110">
        <f>J210</f>
        <v>0</v>
      </c>
      <c r="L101" s="107"/>
    </row>
    <row r="102" spans="2:12" s="9" customFormat="1" ht="19.899999999999999" customHeight="1">
      <c r="B102" s="107"/>
      <c r="D102" s="108" t="s">
        <v>111</v>
      </c>
      <c r="E102" s="109"/>
      <c r="F102" s="109"/>
      <c r="G102" s="109"/>
      <c r="H102" s="109"/>
      <c r="I102" s="109"/>
      <c r="J102" s="110">
        <f>J213</f>
        <v>0</v>
      </c>
      <c r="L102" s="107"/>
    </row>
    <row r="103" spans="2:12" s="9" customFormat="1" ht="19.899999999999999" customHeight="1">
      <c r="B103" s="107"/>
      <c r="D103" s="108" t="s">
        <v>112</v>
      </c>
      <c r="E103" s="109"/>
      <c r="F103" s="109"/>
      <c r="G103" s="109"/>
      <c r="H103" s="109"/>
      <c r="I103" s="109"/>
      <c r="J103" s="110">
        <f>J269</f>
        <v>0</v>
      </c>
      <c r="L103" s="107"/>
    </row>
    <row r="104" spans="2:12" s="9" customFormat="1" ht="19.899999999999999" customHeight="1">
      <c r="B104" s="107"/>
      <c r="D104" s="108" t="s">
        <v>113</v>
      </c>
      <c r="E104" s="109"/>
      <c r="F104" s="109"/>
      <c r="G104" s="109"/>
      <c r="H104" s="109"/>
      <c r="I104" s="109"/>
      <c r="J104" s="110">
        <f>J278</f>
        <v>0</v>
      </c>
      <c r="L104" s="107"/>
    </row>
    <row r="105" spans="2:12" s="9" customFormat="1" ht="19.899999999999999" customHeight="1">
      <c r="B105" s="107"/>
      <c r="D105" s="108" t="s">
        <v>114</v>
      </c>
      <c r="E105" s="109"/>
      <c r="F105" s="109"/>
      <c r="G105" s="109"/>
      <c r="H105" s="109"/>
      <c r="I105" s="109"/>
      <c r="J105" s="110">
        <f>J294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19" t="s">
        <v>115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5" t="s">
        <v>16</v>
      </c>
      <c r="L114" s="31"/>
    </row>
    <row r="115" spans="2:65" s="1" customFormat="1" ht="26.25" customHeight="1">
      <c r="B115" s="31"/>
      <c r="E115" s="221" t="str">
        <f>E7</f>
        <v>KAPLICE, ul Šumavská a okolní ulice - obnova vodovodu a kanalizace, Luční II a Okružní - 7. etapa</v>
      </c>
      <c r="F115" s="222"/>
      <c r="G115" s="222"/>
      <c r="H115" s="222"/>
      <c r="L115" s="31"/>
    </row>
    <row r="116" spans="2:65" s="1" customFormat="1" ht="12" customHeight="1">
      <c r="B116" s="31"/>
      <c r="C116" s="25" t="s">
        <v>96</v>
      </c>
      <c r="L116" s="31"/>
    </row>
    <row r="117" spans="2:65" s="1" customFormat="1" ht="16.5" customHeight="1">
      <c r="B117" s="31"/>
      <c r="E117" s="207" t="str">
        <f>E9</f>
        <v>4163b - SO 2 - KANALIZACE</v>
      </c>
      <c r="F117" s="220"/>
      <c r="G117" s="220"/>
      <c r="H117" s="220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5" t="s">
        <v>21</v>
      </c>
      <c r="F119" s="23" t="str">
        <f>F12</f>
        <v xml:space="preserve"> </v>
      </c>
      <c r="I119" s="25" t="s">
        <v>23</v>
      </c>
      <c r="J119" s="51" t="str">
        <f>IF(J12="","",J12)</f>
        <v/>
      </c>
      <c r="L119" s="31"/>
    </row>
    <row r="120" spans="2:65" s="1" customFormat="1" ht="6.95" customHeight="1">
      <c r="B120" s="31"/>
      <c r="L120" s="31"/>
    </row>
    <row r="121" spans="2:65" s="1" customFormat="1" ht="40.15" customHeight="1">
      <c r="B121" s="31"/>
      <c r="C121" s="25" t="s">
        <v>26</v>
      </c>
      <c r="F121" s="23" t="str">
        <f>E15</f>
        <v>Město Kaplice, Náměstí 70, 382 41 Kaplice</v>
      </c>
      <c r="I121" s="25" t="s">
        <v>32</v>
      </c>
      <c r="J121" s="29" t="str">
        <f>E21</f>
        <v>Jiří Sváček, Chvalšinská 108, Český krumlov 381 01</v>
      </c>
      <c r="L121" s="31"/>
    </row>
    <row r="122" spans="2:65" s="1" customFormat="1" ht="15.2" customHeight="1">
      <c r="B122" s="31"/>
      <c r="C122" s="25" t="s">
        <v>31</v>
      </c>
      <c r="F122" s="23" t="str">
        <f>IF(E18="","",E18)</f>
        <v/>
      </c>
      <c r="I122" s="25" t="s">
        <v>36</v>
      </c>
      <c r="J122" s="29" t="str">
        <f>E24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116</v>
      </c>
      <c r="D124" s="113" t="s">
        <v>63</v>
      </c>
      <c r="E124" s="113" t="s">
        <v>59</v>
      </c>
      <c r="F124" s="113" t="s">
        <v>60</v>
      </c>
      <c r="G124" s="113" t="s">
        <v>117</v>
      </c>
      <c r="H124" s="113" t="s">
        <v>118</v>
      </c>
      <c r="I124" s="113" t="s">
        <v>119</v>
      </c>
      <c r="J124" s="114" t="s">
        <v>102</v>
      </c>
      <c r="K124" s="115" t="s">
        <v>120</v>
      </c>
      <c r="L124" s="111"/>
      <c r="M124" s="58" t="s">
        <v>1</v>
      </c>
      <c r="N124" s="59" t="s">
        <v>42</v>
      </c>
      <c r="O124" s="59" t="s">
        <v>121</v>
      </c>
      <c r="P124" s="59" t="s">
        <v>122</v>
      </c>
      <c r="Q124" s="59" t="s">
        <v>123</v>
      </c>
      <c r="R124" s="59" t="s">
        <v>124</v>
      </c>
      <c r="S124" s="59" t="s">
        <v>125</v>
      </c>
      <c r="T124" s="60" t="s">
        <v>126</v>
      </c>
    </row>
    <row r="125" spans="2:65" s="1" customFormat="1" ht="22.9" customHeight="1">
      <c r="B125" s="31"/>
      <c r="C125" s="63" t="s">
        <v>127</v>
      </c>
      <c r="J125" s="116">
        <f>BK125</f>
        <v>0</v>
      </c>
      <c r="L125" s="31"/>
      <c r="M125" s="61"/>
      <c r="N125" s="52"/>
      <c r="O125" s="52"/>
      <c r="P125" s="117">
        <f>P126</f>
        <v>0</v>
      </c>
      <c r="Q125" s="52"/>
      <c r="R125" s="117">
        <f>R126</f>
        <v>1426.9060906000004</v>
      </c>
      <c r="S125" s="52"/>
      <c r="T125" s="118">
        <f>T126</f>
        <v>77.775000000000006</v>
      </c>
      <c r="AT125" s="15" t="s">
        <v>77</v>
      </c>
      <c r="AU125" s="15" t="s">
        <v>104</v>
      </c>
      <c r="BK125" s="119">
        <f>BK126</f>
        <v>0</v>
      </c>
    </row>
    <row r="126" spans="2:65" s="11" customFormat="1" ht="25.9" customHeight="1">
      <c r="B126" s="120"/>
      <c r="D126" s="121" t="s">
        <v>77</v>
      </c>
      <c r="E126" s="122" t="s">
        <v>128</v>
      </c>
      <c r="F126" s="122" t="s">
        <v>129</v>
      </c>
      <c r="I126" s="123"/>
      <c r="J126" s="124">
        <f>BK126</f>
        <v>0</v>
      </c>
      <c r="L126" s="120"/>
      <c r="M126" s="125"/>
      <c r="P126" s="126">
        <f>P127+P191+P193+P200+P210+P213+P269+P278+P294</f>
        <v>0</v>
      </c>
      <c r="R126" s="126">
        <f>R127+R191+R193+R200+R210+R213+R269+R278+R294</f>
        <v>1426.9060906000004</v>
      </c>
      <c r="T126" s="127">
        <f>T127+T191+T193+T200+T210+T213+T269+T278+T294</f>
        <v>77.775000000000006</v>
      </c>
      <c r="AR126" s="121" t="s">
        <v>86</v>
      </c>
      <c r="AT126" s="128" t="s">
        <v>77</v>
      </c>
      <c r="AU126" s="128" t="s">
        <v>78</v>
      </c>
      <c r="AY126" s="121" t="s">
        <v>130</v>
      </c>
      <c r="BK126" s="129">
        <f>BK127+BK191+BK193+BK200+BK210+BK213+BK269+BK278+BK294</f>
        <v>0</v>
      </c>
    </row>
    <row r="127" spans="2:65" s="11" customFormat="1" ht="22.9" customHeight="1">
      <c r="B127" s="120"/>
      <c r="D127" s="121" t="s">
        <v>77</v>
      </c>
      <c r="E127" s="130" t="s">
        <v>86</v>
      </c>
      <c r="F127" s="130" t="s">
        <v>131</v>
      </c>
      <c r="I127" s="123"/>
      <c r="J127" s="131">
        <f>BK127</f>
        <v>0</v>
      </c>
      <c r="L127" s="120"/>
      <c r="M127" s="125"/>
      <c r="P127" s="126">
        <f>SUM(P128:P190)</f>
        <v>0</v>
      </c>
      <c r="R127" s="126">
        <f>SUM(R128:R190)</f>
        <v>1237.9011710000002</v>
      </c>
      <c r="T127" s="127">
        <f>SUM(T128:T190)</f>
        <v>13.103999999999999</v>
      </c>
      <c r="AR127" s="121" t="s">
        <v>86</v>
      </c>
      <c r="AT127" s="128" t="s">
        <v>77</v>
      </c>
      <c r="AU127" s="128" t="s">
        <v>86</v>
      </c>
      <c r="AY127" s="121" t="s">
        <v>130</v>
      </c>
      <c r="BK127" s="129">
        <f>SUM(BK128:BK190)</f>
        <v>0</v>
      </c>
    </row>
    <row r="128" spans="2:65" s="1" customFormat="1" ht="24.2" customHeight="1">
      <c r="B128" s="132"/>
      <c r="C128" s="133" t="s">
        <v>86</v>
      </c>
      <c r="D128" s="133" t="s">
        <v>132</v>
      </c>
      <c r="E128" s="134" t="s">
        <v>133</v>
      </c>
      <c r="F128" s="135" t="s">
        <v>134</v>
      </c>
      <c r="G128" s="136" t="s">
        <v>135</v>
      </c>
      <c r="H128" s="137">
        <v>19.5</v>
      </c>
      <c r="I128" s="138"/>
      <c r="J128" s="139">
        <f>ROUND(I128*H128,2)</f>
        <v>0</v>
      </c>
      <c r="K128" s="140"/>
      <c r="L128" s="31"/>
      <c r="M128" s="141" t="s">
        <v>1</v>
      </c>
      <c r="N128" s="142" t="s">
        <v>43</v>
      </c>
      <c r="P128" s="143">
        <f>O128*H128</f>
        <v>0</v>
      </c>
      <c r="Q128" s="143">
        <v>0</v>
      </c>
      <c r="R128" s="143">
        <f>Q128*H128</f>
        <v>0</v>
      </c>
      <c r="S128" s="143">
        <v>0.57999999999999996</v>
      </c>
      <c r="T128" s="144">
        <f>S128*H128</f>
        <v>11.309999999999999</v>
      </c>
      <c r="AR128" s="145" t="s">
        <v>136</v>
      </c>
      <c r="AT128" s="145" t="s">
        <v>132</v>
      </c>
      <c r="AU128" s="145" t="s">
        <v>88</v>
      </c>
      <c r="AY128" s="15" t="s">
        <v>130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5" t="s">
        <v>86</v>
      </c>
      <c r="BK128" s="146">
        <f>ROUND(I128*H128,2)</f>
        <v>0</v>
      </c>
      <c r="BL128" s="15" t="s">
        <v>136</v>
      </c>
      <c r="BM128" s="145" t="s">
        <v>644</v>
      </c>
    </row>
    <row r="129" spans="2:65" s="1" customFormat="1" ht="29.25">
      <c r="B129" s="31"/>
      <c r="D129" s="147" t="s">
        <v>138</v>
      </c>
      <c r="F129" s="148" t="s">
        <v>139</v>
      </c>
      <c r="I129" s="149"/>
      <c r="L129" s="31"/>
      <c r="M129" s="150"/>
      <c r="T129" s="55"/>
      <c r="AT129" s="15" t="s">
        <v>138</v>
      </c>
      <c r="AU129" s="15" t="s">
        <v>88</v>
      </c>
    </row>
    <row r="130" spans="2:65" s="1" customFormat="1" ht="21.75" customHeight="1">
      <c r="B130" s="132"/>
      <c r="C130" s="133" t="s">
        <v>88</v>
      </c>
      <c r="D130" s="133" t="s">
        <v>132</v>
      </c>
      <c r="E130" s="134" t="s">
        <v>140</v>
      </c>
      <c r="F130" s="135" t="s">
        <v>645</v>
      </c>
      <c r="G130" s="136" t="s">
        <v>135</v>
      </c>
      <c r="H130" s="137">
        <v>19.5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43</v>
      </c>
      <c r="P130" s="143">
        <f>O130*H130</f>
        <v>0</v>
      </c>
      <c r="Q130" s="143">
        <v>3.0000000000000001E-5</v>
      </c>
      <c r="R130" s="143">
        <f>Q130*H130</f>
        <v>5.8500000000000002E-4</v>
      </c>
      <c r="S130" s="143">
        <v>9.1999999999999998E-2</v>
      </c>
      <c r="T130" s="144">
        <f>S130*H130</f>
        <v>1.794</v>
      </c>
      <c r="AR130" s="145" t="s">
        <v>136</v>
      </c>
      <c r="AT130" s="145" t="s">
        <v>132</v>
      </c>
      <c r="AU130" s="145" t="s">
        <v>88</v>
      </c>
      <c r="AY130" s="15" t="s">
        <v>130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5" t="s">
        <v>86</v>
      </c>
      <c r="BK130" s="146">
        <f>ROUND(I130*H130,2)</f>
        <v>0</v>
      </c>
      <c r="BL130" s="15" t="s">
        <v>136</v>
      </c>
      <c r="BM130" s="145" t="s">
        <v>646</v>
      </c>
    </row>
    <row r="131" spans="2:65" s="1" customFormat="1" ht="16.5" customHeight="1">
      <c r="B131" s="132"/>
      <c r="C131" s="133" t="s">
        <v>143</v>
      </c>
      <c r="D131" s="133" t="s">
        <v>132</v>
      </c>
      <c r="E131" s="134" t="s">
        <v>647</v>
      </c>
      <c r="F131" s="135" t="s">
        <v>648</v>
      </c>
      <c r="G131" s="136" t="s">
        <v>345</v>
      </c>
      <c r="H131" s="137">
        <v>1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43</v>
      </c>
      <c r="P131" s="143">
        <f>O131*H131</f>
        <v>0</v>
      </c>
      <c r="Q131" s="143">
        <v>3.0000000000000001E-5</v>
      </c>
      <c r="R131" s="143">
        <f>Q131*H131</f>
        <v>3.0000000000000001E-5</v>
      </c>
      <c r="S131" s="143">
        <v>0</v>
      </c>
      <c r="T131" s="144">
        <f>S131*H131</f>
        <v>0</v>
      </c>
      <c r="AR131" s="145" t="s">
        <v>136</v>
      </c>
      <c r="AT131" s="145" t="s">
        <v>132</v>
      </c>
      <c r="AU131" s="145" t="s">
        <v>88</v>
      </c>
      <c r="AY131" s="15" t="s">
        <v>130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5" t="s">
        <v>86</v>
      </c>
      <c r="BK131" s="146">
        <f>ROUND(I131*H131,2)</f>
        <v>0</v>
      </c>
      <c r="BL131" s="15" t="s">
        <v>136</v>
      </c>
      <c r="BM131" s="145" t="s">
        <v>649</v>
      </c>
    </row>
    <row r="132" spans="2:65" s="1" customFormat="1" ht="24.2" customHeight="1">
      <c r="B132" s="132"/>
      <c r="C132" s="133" t="s">
        <v>136</v>
      </c>
      <c r="D132" s="133" t="s">
        <v>132</v>
      </c>
      <c r="E132" s="134" t="s">
        <v>144</v>
      </c>
      <c r="F132" s="135" t="s">
        <v>650</v>
      </c>
      <c r="G132" s="136" t="s">
        <v>146</v>
      </c>
      <c r="H132" s="137">
        <v>97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43</v>
      </c>
      <c r="P132" s="143">
        <f>O132*H132</f>
        <v>0</v>
      </c>
      <c r="Q132" s="143">
        <v>3.6900000000000002E-2</v>
      </c>
      <c r="R132" s="143">
        <f>Q132*H132</f>
        <v>3.5793000000000004</v>
      </c>
      <c r="S132" s="143">
        <v>0</v>
      </c>
      <c r="T132" s="144">
        <f>S132*H132</f>
        <v>0</v>
      </c>
      <c r="AR132" s="145" t="s">
        <v>136</v>
      </c>
      <c r="AT132" s="145" t="s">
        <v>132</v>
      </c>
      <c r="AU132" s="145" t="s">
        <v>88</v>
      </c>
      <c r="AY132" s="15" t="s">
        <v>130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5" t="s">
        <v>86</v>
      </c>
      <c r="BK132" s="146">
        <f>ROUND(I132*H132,2)</f>
        <v>0</v>
      </c>
      <c r="BL132" s="15" t="s">
        <v>136</v>
      </c>
      <c r="BM132" s="145" t="s">
        <v>651</v>
      </c>
    </row>
    <row r="133" spans="2:65" s="1" customFormat="1" ht="29.25">
      <c r="B133" s="31"/>
      <c r="D133" s="147" t="s">
        <v>138</v>
      </c>
      <c r="F133" s="148" t="s">
        <v>148</v>
      </c>
      <c r="I133" s="149"/>
      <c r="L133" s="31"/>
      <c r="M133" s="150"/>
      <c r="T133" s="55"/>
      <c r="AT133" s="15" t="s">
        <v>138</v>
      </c>
      <c r="AU133" s="15" t="s">
        <v>88</v>
      </c>
    </row>
    <row r="134" spans="2:65" s="1" customFormat="1" ht="33" customHeight="1">
      <c r="B134" s="132"/>
      <c r="C134" s="133" t="s">
        <v>156</v>
      </c>
      <c r="D134" s="133" t="s">
        <v>132</v>
      </c>
      <c r="E134" s="134" t="s">
        <v>652</v>
      </c>
      <c r="F134" s="135" t="s">
        <v>653</v>
      </c>
      <c r="G134" s="136" t="s">
        <v>151</v>
      </c>
      <c r="H134" s="137">
        <v>133.93600000000001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43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136</v>
      </c>
      <c r="AT134" s="145" t="s">
        <v>132</v>
      </c>
      <c r="AU134" s="145" t="s">
        <v>88</v>
      </c>
      <c r="AY134" s="15" t="s">
        <v>130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5" t="s">
        <v>86</v>
      </c>
      <c r="BK134" s="146">
        <f>ROUND(I134*H134,2)</f>
        <v>0</v>
      </c>
      <c r="BL134" s="15" t="s">
        <v>136</v>
      </c>
      <c r="BM134" s="145" t="s">
        <v>654</v>
      </c>
    </row>
    <row r="135" spans="2:65" s="12" customFormat="1">
      <c r="B135" s="151"/>
      <c r="D135" s="147" t="s">
        <v>154</v>
      </c>
      <c r="E135" s="152" t="s">
        <v>1</v>
      </c>
      <c r="F135" s="153" t="s">
        <v>655</v>
      </c>
      <c r="H135" s="154">
        <v>133.93600000000001</v>
      </c>
      <c r="I135" s="155"/>
      <c r="L135" s="151"/>
      <c r="M135" s="156"/>
      <c r="T135" s="157"/>
      <c r="AT135" s="152" t="s">
        <v>154</v>
      </c>
      <c r="AU135" s="152" t="s">
        <v>88</v>
      </c>
      <c r="AV135" s="12" t="s">
        <v>88</v>
      </c>
      <c r="AW135" s="12" t="s">
        <v>35</v>
      </c>
      <c r="AX135" s="12" t="s">
        <v>86</v>
      </c>
      <c r="AY135" s="152" t="s">
        <v>130</v>
      </c>
    </row>
    <row r="136" spans="2:65" s="1" customFormat="1" ht="33" customHeight="1">
      <c r="B136" s="132"/>
      <c r="C136" s="133" t="s">
        <v>162</v>
      </c>
      <c r="D136" s="133" t="s">
        <v>132</v>
      </c>
      <c r="E136" s="134" t="s">
        <v>656</v>
      </c>
      <c r="F136" s="135" t="s">
        <v>657</v>
      </c>
      <c r="G136" s="136" t="s">
        <v>151</v>
      </c>
      <c r="H136" s="137">
        <v>33.484000000000002</v>
      </c>
      <c r="I136" s="138"/>
      <c r="J136" s="139">
        <f>ROUND(I136*H136,2)</f>
        <v>0</v>
      </c>
      <c r="K136" s="140"/>
      <c r="L136" s="31"/>
      <c r="M136" s="141" t="s">
        <v>1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136</v>
      </c>
      <c r="AT136" s="145" t="s">
        <v>132</v>
      </c>
      <c r="AU136" s="145" t="s">
        <v>88</v>
      </c>
      <c r="AY136" s="15" t="s">
        <v>130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5" t="s">
        <v>86</v>
      </c>
      <c r="BK136" s="146">
        <f>ROUND(I136*H136,2)</f>
        <v>0</v>
      </c>
      <c r="BL136" s="15" t="s">
        <v>136</v>
      </c>
      <c r="BM136" s="145" t="s">
        <v>658</v>
      </c>
    </row>
    <row r="137" spans="2:65" s="12" customFormat="1">
      <c r="B137" s="151"/>
      <c r="D137" s="147" t="s">
        <v>154</v>
      </c>
      <c r="E137" s="152" t="s">
        <v>1</v>
      </c>
      <c r="F137" s="153" t="s">
        <v>659</v>
      </c>
      <c r="H137" s="154">
        <v>33.484000000000002</v>
      </c>
      <c r="I137" s="155"/>
      <c r="L137" s="151"/>
      <c r="M137" s="156"/>
      <c r="T137" s="157"/>
      <c r="AT137" s="152" t="s">
        <v>154</v>
      </c>
      <c r="AU137" s="152" t="s">
        <v>88</v>
      </c>
      <c r="AV137" s="12" t="s">
        <v>88</v>
      </c>
      <c r="AW137" s="12" t="s">
        <v>35</v>
      </c>
      <c r="AX137" s="12" t="s">
        <v>86</v>
      </c>
      <c r="AY137" s="152" t="s">
        <v>130</v>
      </c>
    </row>
    <row r="138" spans="2:65" s="1" customFormat="1" ht="37.9" customHeight="1">
      <c r="B138" s="132"/>
      <c r="C138" s="133" t="s">
        <v>169</v>
      </c>
      <c r="D138" s="133" t="s">
        <v>132</v>
      </c>
      <c r="E138" s="134" t="s">
        <v>157</v>
      </c>
      <c r="F138" s="135" t="s">
        <v>158</v>
      </c>
      <c r="G138" s="136" t="s">
        <v>151</v>
      </c>
      <c r="H138" s="137">
        <v>173.6</v>
      </c>
      <c r="I138" s="138"/>
      <c r="J138" s="139">
        <f>ROUND(I138*H138,2)</f>
        <v>0</v>
      </c>
      <c r="K138" s="140"/>
      <c r="L138" s="31"/>
      <c r="M138" s="141" t="s">
        <v>1</v>
      </c>
      <c r="N138" s="142" t="s">
        <v>43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136</v>
      </c>
      <c r="AT138" s="145" t="s">
        <v>132</v>
      </c>
      <c r="AU138" s="145" t="s">
        <v>88</v>
      </c>
      <c r="AY138" s="15" t="s">
        <v>130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5" t="s">
        <v>86</v>
      </c>
      <c r="BK138" s="146">
        <f>ROUND(I138*H138,2)</f>
        <v>0</v>
      </c>
      <c r="BL138" s="15" t="s">
        <v>136</v>
      </c>
      <c r="BM138" s="145" t="s">
        <v>660</v>
      </c>
    </row>
    <row r="139" spans="2:65" s="1" customFormat="1" ht="39">
      <c r="B139" s="31"/>
      <c r="D139" s="147" t="s">
        <v>138</v>
      </c>
      <c r="F139" s="148" t="s">
        <v>661</v>
      </c>
      <c r="I139" s="149"/>
      <c r="L139" s="31"/>
      <c r="M139" s="150"/>
      <c r="T139" s="55"/>
      <c r="AT139" s="15" t="s">
        <v>138</v>
      </c>
      <c r="AU139" s="15" t="s">
        <v>88</v>
      </c>
    </row>
    <row r="140" spans="2:65" s="12" customFormat="1">
      <c r="B140" s="151"/>
      <c r="D140" s="147" t="s">
        <v>154</v>
      </c>
      <c r="E140" s="152" t="s">
        <v>1</v>
      </c>
      <c r="F140" s="153" t="s">
        <v>662</v>
      </c>
      <c r="H140" s="154">
        <v>173.6</v>
      </c>
      <c r="I140" s="155"/>
      <c r="L140" s="151"/>
      <c r="M140" s="156"/>
      <c r="T140" s="157"/>
      <c r="AT140" s="152" t="s">
        <v>154</v>
      </c>
      <c r="AU140" s="152" t="s">
        <v>88</v>
      </c>
      <c r="AV140" s="12" t="s">
        <v>88</v>
      </c>
      <c r="AW140" s="12" t="s">
        <v>35</v>
      </c>
      <c r="AX140" s="12" t="s">
        <v>86</v>
      </c>
      <c r="AY140" s="152" t="s">
        <v>130</v>
      </c>
    </row>
    <row r="141" spans="2:65" s="1" customFormat="1" ht="33" customHeight="1">
      <c r="B141" s="132"/>
      <c r="C141" s="133" t="s">
        <v>174</v>
      </c>
      <c r="D141" s="133" t="s">
        <v>132</v>
      </c>
      <c r="E141" s="134" t="s">
        <v>163</v>
      </c>
      <c r="F141" s="135" t="s">
        <v>164</v>
      </c>
      <c r="G141" s="136" t="s">
        <v>151</v>
      </c>
      <c r="H141" s="137">
        <v>297.79000000000002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43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AR141" s="145" t="s">
        <v>136</v>
      </c>
      <c r="AT141" s="145" t="s">
        <v>132</v>
      </c>
      <c r="AU141" s="145" t="s">
        <v>88</v>
      </c>
      <c r="AY141" s="15" t="s">
        <v>130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5" t="s">
        <v>86</v>
      </c>
      <c r="BK141" s="146">
        <f>ROUND(I141*H141,2)</f>
        <v>0</v>
      </c>
      <c r="BL141" s="15" t="s">
        <v>136</v>
      </c>
      <c r="BM141" s="145" t="s">
        <v>663</v>
      </c>
    </row>
    <row r="142" spans="2:65" s="12" customFormat="1">
      <c r="B142" s="151"/>
      <c r="D142" s="147" t="s">
        <v>154</v>
      </c>
      <c r="E142" s="152" t="s">
        <v>1</v>
      </c>
      <c r="F142" s="153" t="s">
        <v>664</v>
      </c>
      <c r="H142" s="154">
        <v>288.73599999999999</v>
      </c>
      <c r="I142" s="155"/>
      <c r="L142" s="151"/>
      <c r="M142" s="156"/>
      <c r="T142" s="157"/>
      <c r="AT142" s="152" t="s">
        <v>154</v>
      </c>
      <c r="AU142" s="152" t="s">
        <v>88</v>
      </c>
      <c r="AV142" s="12" t="s">
        <v>88</v>
      </c>
      <c r="AW142" s="12" t="s">
        <v>35</v>
      </c>
      <c r="AX142" s="12" t="s">
        <v>78</v>
      </c>
      <c r="AY142" s="152" t="s">
        <v>130</v>
      </c>
    </row>
    <row r="143" spans="2:65" s="12" customFormat="1">
      <c r="B143" s="151"/>
      <c r="D143" s="147" t="s">
        <v>154</v>
      </c>
      <c r="E143" s="152" t="s">
        <v>1</v>
      </c>
      <c r="F143" s="153" t="s">
        <v>665</v>
      </c>
      <c r="H143" s="154">
        <v>9.0540000000000003</v>
      </c>
      <c r="I143" s="155"/>
      <c r="L143" s="151"/>
      <c r="M143" s="156"/>
      <c r="T143" s="157"/>
      <c r="AT143" s="152" t="s">
        <v>154</v>
      </c>
      <c r="AU143" s="152" t="s">
        <v>88</v>
      </c>
      <c r="AV143" s="12" t="s">
        <v>88</v>
      </c>
      <c r="AW143" s="12" t="s">
        <v>35</v>
      </c>
      <c r="AX143" s="12" t="s">
        <v>78</v>
      </c>
      <c r="AY143" s="152" t="s">
        <v>130</v>
      </c>
    </row>
    <row r="144" spans="2:65" s="13" customFormat="1">
      <c r="B144" s="158"/>
      <c r="D144" s="147" t="s">
        <v>154</v>
      </c>
      <c r="E144" s="159" t="s">
        <v>1</v>
      </c>
      <c r="F144" s="160" t="s">
        <v>168</v>
      </c>
      <c r="H144" s="161">
        <v>297.78999999999996</v>
      </c>
      <c r="I144" s="162"/>
      <c r="L144" s="158"/>
      <c r="M144" s="163"/>
      <c r="T144" s="164"/>
      <c r="AT144" s="159" t="s">
        <v>154</v>
      </c>
      <c r="AU144" s="159" t="s">
        <v>88</v>
      </c>
      <c r="AV144" s="13" t="s">
        <v>136</v>
      </c>
      <c r="AW144" s="13" t="s">
        <v>35</v>
      </c>
      <c r="AX144" s="13" t="s">
        <v>86</v>
      </c>
      <c r="AY144" s="159" t="s">
        <v>130</v>
      </c>
    </row>
    <row r="145" spans="2:65" s="1" customFormat="1" ht="33" customHeight="1">
      <c r="B145" s="132"/>
      <c r="C145" s="133" t="s">
        <v>179</v>
      </c>
      <c r="D145" s="133" t="s">
        <v>132</v>
      </c>
      <c r="E145" s="134" t="s">
        <v>666</v>
      </c>
      <c r="F145" s="135" t="s">
        <v>667</v>
      </c>
      <c r="G145" s="136" t="s">
        <v>151</v>
      </c>
      <c r="H145" s="137">
        <v>1139.4349999999999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43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136</v>
      </c>
      <c r="AT145" s="145" t="s">
        <v>132</v>
      </c>
      <c r="AU145" s="145" t="s">
        <v>88</v>
      </c>
      <c r="AY145" s="15" t="s">
        <v>130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5" t="s">
        <v>86</v>
      </c>
      <c r="BK145" s="146">
        <f>ROUND(I145*H145,2)</f>
        <v>0</v>
      </c>
      <c r="BL145" s="15" t="s">
        <v>136</v>
      </c>
      <c r="BM145" s="145" t="s">
        <v>668</v>
      </c>
    </row>
    <row r="146" spans="2:65" s="12" customFormat="1">
      <c r="B146" s="151"/>
      <c r="D146" s="147" t="s">
        <v>154</v>
      </c>
      <c r="E146" s="152" t="s">
        <v>1</v>
      </c>
      <c r="F146" s="153" t="s">
        <v>669</v>
      </c>
      <c r="H146" s="154">
        <v>1313.0350000000001</v>
      </c>
      <c r="I146" s="155"/>
      <c r="L146" s="151"/>
      <c r="M146" s="156"/>
      <c r="T146" s="157"/>
      <c r="AT146" s="152" t="s">
        <v>154</v>
      </c>
      <c r="AU146" s="152" t="s">
        <v>88</v>
      </c>
      <c r="AV146" s="12" t="s">
        <v>88</v>
      </c>
      <c r="AW146" s="12" t="s">
        <v>35</v>
      </c>
      <c r="AX146" s="12" t="s">
        <v>78</v>
      </c>
      <c r="AY146" s="152" t="s">
        <v>130</v>
      </c>
    </row>
    <row r="147" spans="2:65" s="12" customFormat="1">
      <c r="B147" s="151"/>
      <c r="D147" s="147" t="s">
        <v>154</v>
      </c>
      <c r="E147" s="152" t="s">
        <v>1</v>
      </c>
      <c r="F147" s="153" t="s">
        <v>670</v>
      </c>
      <c r="H147" s="154">
        <v>-173.6</v>
      </c>
      <c r="I147" s="155"/>
      <c r="L147" s="151"/>
      <c r="M147" s="156"/>
      <c r="T147" s="157"/>
      <c r="AT147" s="152" t="s">
        <v>154</v>
      </c>
      <c r="AU147" s="152" t="s">
        <v>88</v>
      </c>
      <c r="AV147" s="12" t="s">
        <v>88</v>
      </c>
      <c r="AW147" s="12" t="s">
        <v>35</v>
      </c>
      <c r="AX147" s="12" t="s">
        <v>78</v>
      </c>
      <c r="AY147" s="152" t="s">
        <v>130</v>
      </c>
    </row>
    <row r="148" spans="2:65" s="13" customFormat="1">
      <c r="B148" s="158"/>
      <c r="D148" s="147" t="s">
        <v>154</v>
      </c>
      <c r="E148" s="159" t="s">
        <v>1</v>
      </c>
      <c r="F148" s="160" t="s">
        <v>168</v>
      </c>
      <c r="H148" s="161">
        <v>1139.4350000000002</v>
      </c>
      <c r="I148" s="162"/>
      <c r="L148" s="158"/>
      <c r="M148" s="163"/>
      <c r="T148" s="164"/>
      <c r="AT148" s="159" t="s">
        <v>154</v>
      </c>
      <c r="AU148" s="159" t="s">
        <v>88</v>
      </c>
      <c r="AV148" s="13" t="s">
        <v>136</v>
      </c>
      <c r="AW148" s="13" t="s">
        <v>35</v>
      </c>
      <c r="AX148" s="13" t="s">
        <v>86</v>
      </c>
      <c r="AY148" s="159" t="s">
        <v>130</v>
      </c>
    </row>
    <row r="149" spans="2:65" s="1" customFormat="1" ht="37.9" customHeight="1">
      <c r="B149" s="132"/>
      <c r="C149" s="133" t="s">
        <v>185</v>
      </c>
      <c r="D149" s="133" t="s">
        <v>132</v>
      </c>
      <c r="E149" s="134" t="s">
        <v>175</v>
      </c>
      <c r="F149" s="135" t="s">
        <v>176</v>
      </c>
      <c r="G149" s="136" t="s">
        <v>151</v>
      </c>
      <c r="H149" s="137">
        <v>43.4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43</v>
      </c>
      <c r="P149" s="143">
        <f>O149*H149</f>
        <v>0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AR149" s="145" t="s">
        <v>136</v>
      </c>
      <c r="AT149" s="145" t="s">
        <v>132</v>
      </c>
      <c r="AU149" s="145" t="s">
        <v>88</v>
      </c>
      <c r="AY149" s="15" t="s">
        <v>130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5" t="s">
        <v>86</v>
      </c>
      <c r="BK149" s="146">
        <f>ROUND(I149*H149,2)</f>
        <v>0</v>
      </c>
      <c r="BL149" s="15" t="s">
        <v>136</v>
      </c>
      <c r="BM149" s="145" t="s">
        <v>671</v>
      </c>
    </row>
    <row r="150" spans="2:65" s="1" customFormat="1" ht="39">
      <c r="B150" s="31"/>
      <c r="D150" s="147" t="s">
        <v>138</v>
      </c>
      <c r="F150" s="148" t="s">
        <v>672</v>
      </c>
      <c r="I150" s="149"/>
      <c r="L150" s="31"/>
      <c r="M150" s="150"/>
      <c r="T150" s="55"/>
      <c r="AT150" s="15" t="s">
        <v>138</v>
      </c>
      <c r="AU150" s="15" t="s">
        <v>88</v>
      </c>
    </row>
    <row r="151" spans="2:65" s="12" customFormat="1">
      <c r="B151" s="151"/>
      <c r="D151" s="147" t="s">
        <v>154</v>
      </c>
      <c r="E151" s="152" t="s">
        <v>1</v>
      </c>
      <c r="F151" s="153" t="s">
        <v>673</v>
      </c>
      <c r="H151" s="154">
        <v>43.4</v>
      </c>
      <c r="I151" s="155"/>
      <c r="L151" s="151"/>
      <c r="M151" s="156"/>
      <c r="T151" s="157"/>
      <c r="AT151" s="152" t="s">
        <v>154</v>
      </c>
      <c r="AU151" s="152" t="s">
        <v>88</v>
      </c>
      <c r="AV151" s="12" t="s">
        <v>88</v>
      </c>
      <c r="AW151" s="12" t="s">
        <v>35</v>
      </c>
      <c r="AX151" s="12" t="s">
        <v>86</v>
      </c>
      <c r="AY151" s="152" t="s">
        <v>130</v>
      </c>
    </row>
    <row r="152" spans="2:65" s="1" customFormat="1" ht="33" customHeight="1">
      <c r="B152" s="132"/>
      <c r="C152" s="133" t="s">
        <v>189</v>
      </c>
      <c r="D152" s="133" t="s">
        <v>132</v>
      </c>
      <c r="E152" s="134" t="s">
        <v>674</v>
      </c>
      <c r="F152" s="135" t="s">
        <v>675</v>
      </c>
      <c r="G152" s="136" t="s">
        <v>151</v>
      </c>
      <c r="H152" s="137">
        <v>74.447999999999993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43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136</v>
      </c>
      <c r="AT152" s="145" t="s">
        <v>132</v>
      </c>
      <c r="AU152" s="145" t="s">
        <v>88</v>
      </c>
      <c r="AY152" s="15" t="s">
        <v>130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5" t="s">
        <v>86</v>
      </c>
      <c r="BK152" s="146">
        <f>ROUND(I152*H152,2)</f>
        <v>0</v>
      </c>
      <c r="BL152" s="15" t="s">
        <v>136</v>
      </c>
      <c r="BM152" s="145" t="s">
        <v>676</v>
      </c>
    </row>
    <row r="153" spans="2:65" s="12" customFormat="1">
      <c r="B153" s="151"/>
      <c r="D153" s="147" t="s">
        <v>154</v>
      </c>
      <c r="E153" s="152" t="s">
        <v>1</v>
      </c>
      <c r="F153" s="153" t="s">
        <v>677</v>
      </c>
      <c r="H153" s="154">
        <v>72.183999999999997</v>
      </c>
      <c r="I153" s="155"/>
      <c r="L153" s="151"/>
      <c r="M153" s="156"/>
      <c r="T153" s="157"/>
      <c r="AT153" s="152" t="s">
        <v>154</v>
      </c>
      <c r="AU153" s="152" t="s">
        <v>88</v>
      </c>
      <c r="AV153" s="12" t="s">
        <v>88</v>
      </c>
      <c r="AW153" s="12" t="s">
        <v>35</v>
      </c>
      <c r="AX153" s="12" t="s">
        <v>78</v>
      </c>
      <c r="AY153" s="152" t="s">
        <v>130</v>
      </c>
    </row>
    <row r="154" spans="2:65" s="12" customFormat="1">
      <c r="B154" s="151"/>
      <c r="D154" s="147" t="s">
        <v>154</v>
      </c>
      <c r="E154" s="152" t="s">
        <v>1</v>
      </c>
      <c r="F154" s="153" t="s">
        <v>678</v>
      </c>
      <c r="H154" s="154">
        <v>2.2639999999999998</v>
      </c>
      <c r="I154" s="155"/>
      <c r="L154" s="151"/>
      <c r="M154" s="156"/>
      <c r="T154" s="157"/>
      <c r="AT154" s="152" t="s">
        <v>154</v>
      </c>
      <c r="AU154" s="152" t="s">
        <v>88</v>
      </c>
      <c r="AV154" s="12" t="s">
        <v>88</v>
      </c>
      <c r="AW154" s="12" t="s">
        <v>35</v>
      </c>
      <c r="AX154" s="12" t="s">
        <v>78</v>
      </c>
      <c r="AY154" s="152" t="s">
        <v>130</v>
      </c>
    </row>
    <row r="155" spans="2:65" s="13" customFormat="1">
      <c r="B155" s="158"/>
      <c r="D155" s="147" t="s">
        <v>154</v>
      </c>
      <c r="E155" s="159" t="s">
        <v>1</v>
      </c>
      <c r="F155" s="160" t="s">
        <v>168</v>
      </c>
      <c r="H155" s="161">
        <v>74.447999999999993</v>
      </c>
      <c r="I155" s="162"/>
      <c r="L155" s="158"/>
      <c r="M155" s="163"/>
      <c r="T155" s="164"/>
      <c r="AT155" s="159" t="s">
        <v>154</v>
      </c>
      <c r="AU155" s="159" t="s">
        <v>88</v>
      </c>
      <c r="AV155" s="13" t="s">
        <v>136</v>
      </c>
      <c r="AW155" s="13" t="s">
        <v>35</v>
      </c>
      <c r="AX155" s="13" t="s">
        <v>86</v>
      </c>
      <c r="AY155" s="159" t="s">
        <v>130</v>
      </c>
    </row>
    <row r="156" spans="2:65" s="1" customFormat="1" ht="33" customHeight="1">
      <c r="B156" s="132"/>
      <c r="C156" s="133" t="s">
        <v>193</v>
      </c>
      <c r="D156" s="133" t="s">
        <v>132</v>
      </c>
      <c r="E156" s="134" t="s">
        <v>679</v>
      </c>
      <c r="F156" s="135" t="s">
        <v>680</v>
      </c>
      <c r="G156" s="136" t="s">
        <v>151</v>
      </c>
      <c r="H156" s="137">
        <v>284.85899999999998</v>
      </c>
      <c r="I156" s="138"/>
      <c r="J156" s="139">
        <f>ROUND(I156*H156,2)</f>
        <v>0</v>
      </c>
      <c r="K156" s="140"/>
      <c r="L156" s="31"/>
      <c r="M156" s="141" t="s">
        <v>1</v>
      </c>
      <c r="N156" s="14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136</v>
      </c>
      <c r="AT156" s="145" t="s">
        <v>132</v>
      </c>
      <c r="AU156" s="145" t="s">
        <v>88</v>
      </c>
      <c r="AY156" s="15" t="s">
        <v>130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5" t="s">
        <v>86</v>
      </c>
      <c r="BK156" s="146">
        <f>ROUND(I156*H156,2)</f>
        <v>0</v>
      </c>
      <c r="BL156" s="15" t="s">
        <v>136</v>
      </c>
      <c r="BM156" s="145" t="s">
        <v>681</v>
      </c>
    </row>
    <row r="157" spans="2:65" s="12" customFormat="1">
      <c r="B157" s="151"/>
      <c r="D157" s="147" t="s">
        <v>154</v>
      </c>
      <c r="E157" s="152" t="s">
        <v>1</v>
      </c>
      <c r="F157" s="153" t="s">
        <v>682</v>
      </c>
      <c r="H157" s="154">
        <v>328.25900000000001</v>
      </c>
      <c r="I157" s="155"/>
      <c r="L157" s="151"/>
      <c r="M157" s="156"/>
      <c r="T157" s="157"/>
      <c r="AT157" s="152" t="s">
        <v>154</v>
      </c>
      <c r="AU157" s="152" t="s">
        <v>88</v>
      </c>
      <c r="AV157" s="12" t="s">
        <v>88</v>
      </c>
      <c r="AW157" s="12" t="s">
        <v>35</v>
      </c>
      <c r="AX157" s="12" t="s">
        <v>78</v>
      </c>
      <c r="AY157" s="152" t="s">
        <v>130</v>
      </c>
    </row>
    <row r="158" spans="2:65" s="12" customFormat="1">
      <c r="B158" s="151"/>
      <c r="D158" s="147" t="s">
        <v>154</v>
      </c>
      <c r="E158" s="152" t="s">
        <v>1</v>
      </c>
      <c r="F158" s="153" t="s">
        <v>683</v>
      </c>
      <c r="H158" s="154">
        <v>-43.4</v>
      </c>
      <c r="I158" s="155"/>
      <c r="L158" s="151"/>
      <c r="M158" s="156"/>
      <c r="T158" s="157"/>
      <c r="AT158" s="152" t="s">
        <v>154</v>
      </c>
      <c r="AU158" s="152" t="s">
        <v>88</v>
      </c>
      <c r="AV158" s="12" t="s">
        <v>88</v>
      </c>
      <c r="AW158" s="12" t="s">
        <v>35</v>
      </c>
      <c r="AX158" s="12" t="s">
        <v>78</v>
      </c>
      <c r="AY158" s="152" t="s">
        <v>130</v>
      </c>
    </row>
    <row r="159" spans="2:65" s="13" customFormat="1">
      <c r="B159" s="158"/>
      <c r="D159" s="147" t="s">
        <v>154</v>
      </c>
      <c r="E159" s="159" t="s">
        <v>1</v>
      </c>
      <c r="F159" s="160" t="s">
        <v>168</v>
      </c>
      <c r="H159" s="161">
        <v>284.85900000000004</v>
      </c>
      <c r="I159" s="162"/>
      <c r="L159" s="158"/>
      <c r="M159" s="163"/>
      <c r="T159" s="164"/>
      <c r="AT159" s="159" t="s">
        <v>154</v>
      </c>
      <c r="AU159" s="159" t="s">
        <v>88</v>
      </c>
      <c r="AV159" s="13" t="s">
        <v>136</v>
      </c>
      <c r="AW159" s="13" t="s">
        <v>35</v>
      </c>
      <c r="AX159" s="13" t="s">
        <v>86</v>
      </c>
      <c r="AY159" s="159" t="s">
        <v>130</v>
      </c>
    </row>
    <row r="160" spans="2:65" s="1" customFormat="1" ht="24.2" customHeight="1">
      <c r="B160" s="132"/>
      <c r="C160" s="133" t="s">
        <v>200</v>
      </c>
      <c r="D160" s="133" t="s">
        <v>132</v>
      </c>
      <c r="E160" s="134" t="s">
        <v>684</v>
      </c>
      <c r="F160" s="135" t="s">
        <v>685</v>
      </c>
      <c r="G160" s="136" t="s">
        <v>135</v>
      </c>
      <c r="H160" s="137">
        <v>2227.36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43</v>
      </c>
      <c r="P160" s="143">
        <f>O160*H160</f>
        <v>0</v>
      </c>
      <c r="Q160" s="143">
        <v>8.4999999999999995E-4</v>
      </c>
      <c r="R160" s="143">
        <f>Q160*H160</f>
        <v>1.893256</v>
      </c>
      <c r="S160" s="143">
        <v>0</v>
      </c>
      <c r="T160" s="144">
        <f>S160*H160</f>
        <v>0</v>
      </c>
      <c r="AR160" s="145" t="s">
        <v>136</v>
      </c>
      <c r="AT160" s="145" t="s">
        <v>132</v>
      </c>
      <c r="AU160" s="145" t="s">
        <v>88</v>
      </c>
      <c r="AY160" s="15" t="s">
        <v>130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5" t="s">
        <v>86</v>
      </c>
      <c r="BK160" s="146">
        <f>ROUND(I160*H160,2)</f>
        <v>0</v>
      </c>
      <c r="BL160" s="15" t="s">
        <v>136</v>
      </c>
      <c r="BM160" s="145" t="s">
        <v>686</v>
      </c>
    </row>
    <row r="161" spans="2:65" s="1" customFormat="1" ht="24.2" customHeight="1">
      <c r="B161" s="132"/>
      <c r="C161" s="133" t="s">
        <v>206</v>
      </c>
      <c r="D161" s="133" t="s">
        <v>132</v>
      </c>
      <c r="E161" s="134" t="s">
        <v>687</v>
      </c>
      <c r="F161" s="135" t="s">
        <v>688</v>
      </c>
      <c r="G161" s="136" t="s">
        <v>135</v>
      </c>
      <c r="H161" s="137">
        <v>2227.36</v>
      </c>
      <c r="I161" s="138"/>
      <c r="J161" s="139">
        <f>ROUND(I161*H161,2)</f>
        <v>0</v>
      </c>
      <c r="K161" s="140"/>
      <c r="L161" s="31"/>
      <c r="M161" s="141" t="s">
        <v>1</v>
      </c>
      <c r="N161" s="142" t="s">
        <v>43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136</v>
      </c>
      <c r="AT161" s="145" t="s">
        <v>132</v>
      </c>
      <c r="AU161" s="145" t="s">
        <v>88</v>
      </c>
      <c r="AY161" s="15" t="s">
        <v>130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5" t="s">
        <v>86</v>
      </c>
      <c r="BK161" s="146">
        <f>ROUND(I161*H161,2)</f>
        <v>0</v>
      </c>
      <c r="BL161" s="15" t="s">
        <v>136</v>
      </c>
      <c r="BM161" s="145" t="s">
        <v>689</v>
      </c>
    </row>
    <row r="162" spans="2:65" s="1" customFormat="1" ht="37.9" customHeight="1">
      <c r="B162" s="132"/>
      <c r="C162" s="133" t="s">
        <v>8</v>
      </c>
      <c r="D162" s="133" t="s">
        <v>132</v>
      </c>
      <c r="E162" s="134" t="s">
        <v>194</v>
      </c>
      <c r="F162" s="135" t="s">
        <v>195</v>
      </c>
      <c r="G162" s="136" t="s">
        <v>151</v>
      </c>
      <c r="H162" s="137">
        <v>430.52</v>
      </c>
      <c r="I162" s="138"/>
      <c r="J162" s="139">
        <f>ROUND(I162*H162,2)</f>
        <v>0</v>
      </c>
      <c r="K162" s="140"/>
      <c r="L162" s="31"/>
      <c r="M162" s="141" t="s">
        <v>1</v>
      </c>
      <c r="N162" s="142" t="s">
        <v>43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136</v>
      </c>
      <c r="AT162" s="145" t="s">
        <v>132</v>
      </c>
      <c r="AU162" s="145" t="s">
        <v>88</v>
      </c>
      <c r="AY162" s="15" t="s">
        <v>130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5" t="s">
        <v>86</v>
      </c>
      <c r="BK162" s="146">
        <f>ROUND(I162*H162,2)</f>
        <v>0</v>
      </c>
      <c r="BL162" s="15" t="s">
        <v>136</v>
      </c>
      <c r="BM162" s="145" t="s">
        <v>690</v>
      </c>
    </row>
    <row r="163" spans="2:65" s="12" customFormat="1" ht="22.5">
      <c r="B163" s="151"/>
      <c r="D163" s="147" t="s">
        <v>154</v>
      </c>
      <c r="E163" s="152" t="s">
        <v>1</v>
      </c>
      <c r="F163" s="153" t="s">
        <v>691</v>
      </c>
      <c r="H163" s="154">
        <v>360.92</v>
      </c>
      <c r="I163" s="155"/>
      <c r="L163" s="151"/>
      <c r="M163" s="156"/>
      <c r="T163" s="157"/>
      <c r="AT163" s="152" t="s">
        <v>154</v>
      </c>
      <c r="AU163" s="152" t="s">
        <v>88</v>
      </c>
      <c r="AV163" s="12" t="s">
        <v>88</v>
      </c>
      <c r="AW163" s="12" t="s">
        <v>35</v>
      </c>
      <c r="AX163" s="12" t="s">
        <v>78</v>
      </c>
      <c r="AY163" s="152" t="s">
        <v>130</v>
      </c>
    </row>
    <row r="164" spans="2:65" s="12" customFormat="1">
      <c r="B164" s="151"/>
      <c r="D164" s="147" t="s">
        <v>154</v>
      </c>
      <c r="E164" s="152" t="s">
        <v>1</v>
      </c>
      <c r="F164" s="153" t="s">
        <v>692</v>
      </c>
      <c r="H164" s="154">
        <v>69.599999999999994</v>
      </c>
      <c r="I164" s="155"/>
      <c r="L164" s="151"/>
      <c r="M164" s="156"/>
      <c r="T164" s="157"/>
      <c r="AT164" s="152" t="s">
        <v>154</v>
      </c>
      <c r="AU164" s="152" t="s">
        <v>88</v>
      </c>
      <c r="AV164" s="12" t="s">
        <v>88</v>
      </c>
      <c r="AW164" s="12" t="s">
        <v>35</v>
      </c>
      <c r="AX164" s="12" t="s">
        <v>78</v>
      </c>
      <c r="AY164" s="152" t="s">
        <v>130</v>
      </c>
    </row>
    <row r="165" spans="2:65" s="13" customFormat="1">
      <c r="B165" s="158"/>
      <c r="D165" s="147" t="s">
        <v>154</v>
      </c>
      <c r="E165" s="159" t="s">
        <v>1</v>
      </c>
      <c r="F165" s="160" t="s">
        <v>168</v>
      </c>
      <c r="H165" s="161">
        <v>430.52</v>
      </c>
      <c r="I165" s="162"/>
      <c r="L165" s="158"/>
      <c r="M165" s="163"/>
      <c r="T165" s="164"/>
      <c r="AT165" s="159" t="s">
        <v>154</v>
      </c>
      <c r="AU165" s="159" t="s">
        <v>88</v>
      </c>
      <c r="AV165" s="13" t="s">
        <v>136</v>
      </c>
      <c r="AW165" s="13" t="s">
        <v>35</v>
      </c>
      <c r="AX165" s="13" t="s">
        <v>86</v>
      </c>
      <c r="AY165" s="159" t="s">
        <v>130</v>
      </c>
    </row>
    <row r="166" spans="2:65" s="1" customFormat="1" ht="37.9" customHeight="1">
      <c r="B166" s="132"/>
      <c r="C166" s="133" t="s">
        <v>218</v>
      </c>
      <c r="D166" s="133" t="s">
        <v>132</v>
      </c>
      <c r="E166" s="134" t="s">
        <v>201</v>
      </c>
      <c r="F166" s="135" t="s">
        <v>202</v>
      </c>
      <c r="G166" s="136" t="s">
        <v>151</v>
      </c>
      <c r="H166" s="137">
        <v>2111.3519999999999</v>
      </c>
      <c r="I166" s="138"/>
      <c r="J166" s="139">
        <f>ROUND(I166*H166,2)</f>
        <v>0</v>
      </c>
      <c r="K166" s="140"/>
      <c r="L166" s="31"/>
      <c r="M166" s="141" t="s">
        <v>1</v>
      </c>
      <c r="N166" s="142" t="s">
        <v>43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136</v>
      </c>
      <c r="AT166" s="145" t="s">
        <v>132</v>
      </c>
      <c r="AU166" s="145" t="s">
        <v>88</v>
      </c>
      <c r="AY166" s="15" t="s">
        <v>130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5" t="s">
        <v>86</v>
      </c>
      <c r="BK166" s="146">
        <f>ROUND(I166*H166,2)</f>
        <v>0</v>
      </c>
      <c r="BL166" s="15" t="s">
        <v>136</v>
      </c>
      <c r="BM166" s="145" t="s">
        <v>693</v>
      </c>
    </row>
    <row r="167" spans="2:65" s="12" customFormat="1">
      <c r="B167" s="151"/>
      <c r="D167" s="147" t="s">
        <v>154</v>
      </c>
      <c r="E167" s="152" t="s">
        <v>1</v>
      </c>
      <c r="F167" s="153" t="s">
        <v>694</v>
      </c>
      <c r="H167" s="154">
        <v>2180.9520000000002</v>
      </c>
      <c r="I167" s="155"/>
      <c r="L167" s="151"/>
      <c r="M167" s="156"/>
      <c r="T167" s="157"/>
      <c r="AT167" s="152" t="s">
        <v>154</v>
      </c>
      <c r="AU167" s="152" t="s">
        <v>88</v>
      </c>
      <c r="AV167" s="12" t="s">
        <v>88</v>
      </c>
      <c r="AW167" s="12" t="s">
        <v>35</v>
      </c>
      <c r="AX167" s="12" t="s">
        <v>78</v>
      </c>
      <c r="AY167" s="152" t="s">
        <v>130</v>
      </c>
    </row>
    <row r="168" spans="2:65" s="12" customFormat="1">
      <c r="B168" s="151"/>
      <c r="D168" s="147" t="s">
        <v>154</v>
      </c>
      <c r="E168" s="152" t="s">
        <v>1</v>
      </c>
      <c r="F168" s="153" t="s">
        <v>695</v>
      </c>
      <c r="H168" s="154">
        <v>-69.599999999999994</v>
      </c>
      <c r="I168" s="155"/>
      <c r="L168" s="151"/>
      <c r="M168" s="156"/>
      <c r="T168" s="157"/>
      <c r="AT168" s="152" t="s">
        <v>154</v>
      </c>
      <c r="AU168" s="152" t="s">
        <v>88</v>
      </c>
      <c r="AV168" s="12" t="s">
        <v>88</v>
      </c>
      <c r="AW168" s="12" t="s">
        <v>35</v>
      </c>
      <c r="AX168" s="12" t="s">
        <v>78</v>
      </c>
      <c r="AY168" s="152" t="s">
        <v>130</v>
      </c>
    </row>
    <row r="169" spans="2:65" s="13" customFormat="1">
      <c r="B169" s="158"/>
      <c r="D169" s="147" t="s">
        <v>154</v>
      </c>
      <c r="E169" s="159" t="s">
        <v>1</v>
      </c>
      <c r="F169" s="160" t="s">
        <v>168</v>
      </c>
      <c r="H169" s="161">
        <v>2111.3520000000003</v>
      </c>
      <c r="I169" s="162"/>
      <c r="L169" s="158"/>
      <c r="M169" s="163"/>
      <c r="T169" s="164"/>
      <c r="AT169" s="159" t="s">
        <v>154</v>
      </c>
      <c r="AU169" s="159" t="s">
        <v>88</v>
      </c>
      <c r="AV169" s="13" t="s">
        <v>136</v>
      </c>
      <c r="AW169" s="13" t="s">
        <v>35</v>
      </c>
      <c r="AX169" s="13" t="s">
        <v>86</v>
      </c>
      <c r="AY169" s="159" t="s">
        <v>130</v>
      </c>
    </row>
    <row r="170" spans="2:65" s="1" customFormat="1" ht="24.2" customHeight="1">
      <c r="B170" s="132"/>
      <c r="C170" s="133" t="s">
        <v>224</v>
      </c>
      <c r="D170" s="133" t="s">
        <v>132</v>
      </c>
      <c r="E170" s="134" t="s">
        <v>207</v>
      </c>
      <c r="F170" s="135" t="s">
        <v>208</v>
      </c>
      <c r="G170" s="136" t="s">
        <v>151</v>
      </c>
      <c r="H170" s="137">
        <v>430.52</v>
      </c>
      <c r="I170" s="138"/>
      <c r="J170" s="139">
        <f>ROUND(I170*H170,2)</f>
        <v>0</v>
      </c>
      <c r="K170" s="140"/>
      <c r="L170" s="31"/>
      <c r="M170" s="141" t="s">
        <v>1</v>
      </c>
      <c r="N170" s="142" t="s">
        <v>43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136</v>
      </c>
      <c r="AT170" s="145" t="s">
        <v>132</v>
      </c>
      <c r="AU170" s="145" t="s">
        <v>88</v>
      </c>
      <c r="AY170" s="15" t="s">
        <v>130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5" t="s">
        <v>86</v>
      </c>
      <c r="BK170" s="146">
        <f>ROUND(I170*H170,2)</f>
        <v>0</v>
      </c>
      <c r="BL170" s="15" t="s">
        <v>136</v>
      </c>
      <c r="BM170" s="145" t="s">
        <v>696</v>
      </c>
    </row>
    <row r="171" spans="2:65" s="12" customFormat="1" ht="22.5">
      <c r="B171" s="151"/>
      <c r="D171" s="147" t="s">
        <v>154</v>
      </c>
      <c r="E171" s="152" t="s">
        <v>1</v>
      </c>
      <c r="F171" s="153" t="s">
        <v>697</v>
      </c>
      <c r="H171" s="154">
        <v>360.92</v>
      </c>
      <c r="I171" s="155"/>
      <c r="L171" s="151"/>
      <c r="M171" s="156"/>
      <c r="T171" s="157"/>
      <c r="AT171" s="152" t="s">
        <v>154</v>
      </c>
      <c r="AU171" s="152" t="s">
        <v>88</v>
      </c>
      <c r="AV171" s="12" t="s">
        <v>88</v>
      </c>
      <c r="AW171" s="12" t="s">
        <v>35</v>
      </c>
      <c r="AX171" s="12" t="s">
        <v>78</v>
      </c>
      <c r="AY171" s="152" t="s">
        <v>130</v>
      </c>
    </row>
    <row r="172" spans="2:65" s="12" customFormat="1">
      <c r="B172" s="151"/>
      <c r="D172" s="147" t="s">
        <v>154</v>
      </c>
      <c r="E172" s="152" t="s">
        <v>1</v>
      </c>
      <c r="F172" s="153" t="s">
        <v>698</v>
      </c>
      <c r="H172" s="154">
        <v>69.599999999999994</v>
      </c>
      <c r="I172" s="155"/>
      <c r="L172" s="151"/>
      <c r="M172" s="156"/>
      <c r="T172" s="157"/>
      <c r="AT172" s="152" t="s">
        <v>154</v>
      </c>
      <c r="AU172" s="152" t="s">
        <v>88</v>
      </c>
      <c r="AV172" s="12" t="s">
        <v>88</v>
      </c>
      <c r="AW172" s="12" t="s">
        <v>35</v>
      </c>
      <c r="AX172" s="12" t="s">
        <v>78</v>
      </c>
      <c r="AY172" s="152" t="s">
        <v>130</v>
      </c>
    </row>
    <row r="173" spans="2:65" s="13" customFormat="1">
      <c r="B173" s="158"/>
      <c r="D173" s="147" t="s">
        <v>154</v>
      </c>
      <c r="E173" s="159" t="s">
        <v>1</v>
      </c>
      <c r="F173" s="160" t="s">
        <v>168</v>
      </c>
      <c r="H173" s="161">
        <v>430.52</v>
      </c>
      <c r="I173" s="162"/>
      <c r="L173" s="158"/>
      <c r="M173" s="163"/>
      <c r="T173" s="164"/>
      <c r="AT173" s="159" t="s">
        <v>154</v>
      </c>
      <c r="AU173" s="159" t="s">
        <v>88</v>
      </c>
      <c r="AV173" s="13" t="s">
        <v>136</v>
      </c>
      <c r="AW173" s="13" t="s">
        <v>35</v>
      </c>
      <c r="AX173" s="13" t="s">
        <v>86</v>
      </c>
      <c r="AY173" s="159" t="s">
        <v>130</v>
      </c>
    </row>
    <row r="174" spans="2:65" s="1" customFormat="1" ht="24.2" customHeight="1">
      <c r="B174" s="132"/>
      <c r="C174" s="133" t="s">
        <v>231</v>
      </c>
      <c r="D174" s="133" t="s">
        <v>132</v>
      </c>
      <c r="E174" s="134" t="s">
        <v>213</v>
      </c>
      <c r="F174" s="135" t="s">
        <v>214</v>
      </c>
      <c r="G174" s="136" t="s">
        <v>215</v>
      </c>
      <c r="H174" s="137">
        <v>3800.4340000000002</v>
      </c>
      <c r="I174" s="138"/>
      <c r="J174" s="139">
        <f>ROUND(I174*H174,2)</f>
        <v>0</v>
      </c>
      <c r="K174" s="140"/>
      <c r="L174" s="31"/>
      <c r="M174" s="141" t="s">
        <v>1</v>
      </c>
      <c r="N174" s="142" t="s">
        <v>43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136</v>
      </c>
      <c r="AT174" s="145" t="s">
        <v>132</v>
      </c>
      <c r="AU174" s="145" t="s">
        <v>88</v>
      </c>
      <c r="AY174" s="15" t="s">
        <v>130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5" t="s">
        <v>86</v>
      </c>
      <c r="BK174" s="146">
        <f>ROUND(I174*H174,2)</f>
        <v>0</v>
      </c>
      <c r="BL174" s="15" t="s">
        <v>136</v>
      </c>
      <c r="BM174" s="145" t="s">
        <v>699</v>
      </c>
    </row>
    <row r="175" spans="2:65" s="1" customFormat="1" ht="16.5" customHeight="1">
      <c r="B175" s="132"/>
      <c r="C175" s="133" t="s">
        <v>237</v>
      </c>
      <c r="D175" s="133" t="s">
        <v>132</v>
      </c>
      <c r="E175" s="134" t="s">
        <v>219</v>
      </c>
      <c r="F175" s="135" t="s">
        <v>220</v>
      </c>
      <c r="G175" s="136" t="s">
        <v>151</v>
      </c>
      <c r="H175" s="137">
        <v>2472.2719999999999</v>
      </c>
      <c r="I175" s="138"/>
      <c r="J175" s="139">
        <f>ROUND(I175*H175,2)</f>
        <v>0</v>
      </c>
      <c r="K175" s="140"/>
      <c r="L175" s="31"/>
      <c r="M175" s="141" t="s">
        <v>1</v>
      </c>
      <c r="N175" s="142" t="s">
        <v>43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136</v>
      </c>
      <c r="AT175" s="145" t="s">
        <v>132</v>
      </c>
      <c r="AU175" s="145" t="s">
        <v>88</v>
      </c>
      <c r="AY175" s="15" t="s">
        <v>130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5" t="s">
        <v>86</v>
      </c>
      <c r="BK175" s="146">
        <f>ROUND(I175*H175,2)</f>
        <v>0</v>
      </c>
      <c r="BL175" s="15" t="s">
        <v>136</v>
      </c>
      <c r="BM175" s="145" t="s">
        <v>700</v>
      </c>
    </row>
    <row r="176" spans="2:65" s="12" customFormat="1">
      <c r="B176" s="151"/>
      <c r="D176" s="147" t="s">
        <v>154</v>
      </c>
      <c r="E176" s="152" t="s">
        <v>1</v>
      </c>
      <c r="F176" s="153" t="s">
        <v>701</v>
      </c>
      <c r="H176" s="154">
        <v>360.92</v>
      </c>
      <c r="I176" s="155"/>
      <c r="L176" s="151"/>
      <c r="M176" s="156"/>
      <c r="T176" s="157"/>
      <c r="AT176" s="152" t="s">
        <v>154</v>
      </c>
      <c r="AU176" s="152" t="s">
        <v>88</v>
      </c>
      <c r="AV176" s="12" t="s">
        <v>88</v>
      </c>
      <c r="AW176" s="12" t="s">
        <v>35</v>
      </c>
      <c r="AX176" s="12" t="s">
        <v>78</v>
      </c>
      <c r="AY176" s="152" t="s">
        <v>130</v>
      </c>
    </row>
    <row r="177" spans="2:65" s="12" customFormat="1">
      <c r="B177" s="151"/>
      <c r="D177" s="147" t="s">
        <v>154</v>
      </c>
      <c r="E177" s="152" t="s">
        <v>1</v>
      </c>
      <c r="F177" s="153" t="s">
        <v>702</v>
      </c>
      <c r="H177" s="154">
        <v>2111.3519999999999</v>
      </c>
      <c r="I177" s="155"/>
      <c r="L177" s="151"/>
      <c r="M177" s="156"/>
      <c r="T177" s="157"/>
      <c r="AT177" s="152" t="s">
        <v>154</v>
      </c>
      <c r="AU177" s="152" t="s">
        <v>88</v>
      </c>
      <c r="AV177" s="12" t="s">
        <v>88</v>
      </c>
      <c r="AW177" s="12" t="s">
        <v>35</v>
      </c>
      <c r="AX177" s="12" t="s">
        <v>78</v>
      </c>
      <c r="AY177" s="152" t="s">
        <v>130</v>
      </c>
    </row>
    <row r="178" spans="2:65" s="13" customFormat="1">
      <c r="B178" s="158"/>
      <c r="D178" s="147" t="s">
        <v>154</v>
      </c>
      <c r="E178" s="159" t="s">
        <v>1</v>
      </c>
      <c r="F178" s="160" t="s">
        <v>168</v>
      </c>
      <c r="H178" s="161">
        <v>2472.2719999999999</v>
      </c>
      <c r="I178" s="162"/>
      <c r="L178" s="158"/>
      <c r="M178" s="163"/>
      <c r="T178" s="164"/>
      <c r="AT178" s="159" t="s">
        <v>154</v>
      </c>
      <c r="AU178" s="159" t="s">
        <v>88</v>
      </c>
      <c r="AV178" s="13" t="s">
        <v>136</v>
      </c>
      <c r="AW178" s="13" t="s">
        <v>35</v>
      </c>
      <c r="AX178" s="13" t="s">
        <v>86</v>
      </c>
      <c r="AY178" s="159" t="s">
        <v>130</v>
      </c>
    </row>
    <row r="179" spans="2:65" s="1" customFormat="1" ht="24.2" customHeight="1">
      <c r="B179" s="132"/>
      <c r="C179" s="133" t="s">
        <v>244</v>
      </c>
      <c r="D179" s="133" t="s">
        <v>132</v>
      </c>
      <c r="E179" s="134" t="s">
        <v>225</v>
      </c>
      <c r="F179" s="135" t="s">
        <v>226</v>
      </c>
      <c r="G179" s="136" t="s">
        <v>151</v>
      </c>
      <c r="H179" s="137">
        <v>69.599999999999994</v>
      </c>
      <c r="I179" s="138"/>
      <c r="J179" s="139">
        <f>ROUND(I179*H179,2)</f>
        <v>0</v>
      </c>
      <c r="K179" s="140"/>
      <c r="L179" s="31"/>
      <c r="M179" s="141" t="s">
        <v>1</v>
      </c>
      <c r="N179" s="142" t="s">
        <v>43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136</v>
      </c>
      <c r="AT179" s="145" t="s">
        <v>132</v>
      </c>
      <c r="AU179" s="145" t="s">
        <v>88</v>
      </c>
      <c r="AY179" s="15" t="s">
        <v>130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5" t="s">
        <v>86</v>
      </c>
      <c r="BK179" s="146">
        <f>ROUND(I179*H179,2)</f>
        <v>0</v>
      </c>
      <c r="BL179" s="15" t="s">
        <v>136</v>
      </c>
      <c r="BM179" s="145" t="s">
        <v>703</v>
      </c>
    </row>
    <row r="180" spans="2:65" s="12" customFormat="1" ht="22.5">
      <c r="B180" s="151"/>
      <c r="D180" s="147" t="s">
        <v>154</v>
      </c>
      <c r="E180" s="152" t="s">
        <v>1</v>
      </c>
      <c r="F180" s="153" t="s">
        <v>704</v>
      </c>
      <c r="H180" s="154">
        <v>69.599999999999994</v>
      </c>
      <c r="I180" s="155"/>
      <c r="L180" s="151"/>
      <c r="M180" s="156"/>
      <c r="T180" s="157"/>
      <c r="AT180" s="152" t="s">
        <v>154</v>
      </c>
      <c r="AU180" s="152" t="s">
        <v>88</v>
      </c>
      <c r="AV180" s="12" t="s">
        <v>88</v>
      </c>
      <c r="AW180" s="12" t="s">
        <v>35</v>
      </c>
      <c r="AX180" s="12" t="s">
        <v>86</v>
      </c>
      <c r="AY180" s="152" t="s">
        <v>130</v>
      </c>
    </row>
    <row r="181" spans="2:65" s="1" customFormat="1" ht="24.2" customHeight="1">
      <c r="B181" s="132"/>
      <c r="C181" s="133" t="s">
        <v>7</v>
      </c>
      <c r="D181" s="133" t="s">
        <v>132</v>
      </c>
      <c r="E181" s="134" t="s">
        <v>232</v>
      </c>
      <c r="F181" s="135" t="s">
        <v>233</v>
      </c>
      <c r="G181" s="136" t="s">
        <v>151</v>
      </c>
      <c r="H181" s="137">
        <v>616.21400000000006</v>
      </c>
      <c r="I181" s="138"/>
      <c r="J181" s="139">
        <f>ROUND(I181*H181,2)</f>
        <v>0</v>
      </c>
      <c r="K181" s="140"/>
      <c r="L181" s="31"/>
      <c r="M181" s="141" t="s">
        <v>1</v>
      </c>
      <c r="N181" s="142" t="s">
        <v>43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136</v>
      </c>
      <c r="AT181" s="145" t="s">
        <v>132</v>
      </c>
      <c r="AU181" s="145" t="s">
        <v>88</v>
      </c>
      <c r="AY181" s="15" t="s">
        <v>130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5" t="s">
        <v>86</v>
      </c>
      <c r="BK181" s="146">
        <f>ROUND(I181*H181,2)</f>
        <v>0</v>
      </c>
      <c r="BL181" s="15" t="s">
        <v>136</v>
      </c>
      <c r="BM181" s="145" t="s">
        <v>705</v>
      </c>
    </row>
    <row r="182" spans="2:65" s="12" customFormat="1">
      <c r="B182" s="151"/>
      <c r="D182" s="147" t="s">
        <v>154</v>
      </c>
      <c r="E182" s="152" t="s">
        <v>1</v>
      </c>
      <c r="F182" s="153" t="s">
        <v>706</v>
      </c>
      <c r="H182" s="154">
        <v>477.34199999999998</v>
      </c>
      <c r="I182" s="155"/>
      <c r="L182" s="151"/>
      <c r="M182" s="156"/>
      <c r="T182" s="157"/>
      <c r="AT182" s="152" t="s">
        <v>154</v>
      </c>
      <c r="AU182" s="152" t="s">
        <v>88</v>
      </c>
      <c r="AV182" s="12" t="s">
        <v>88</v>
      </c>
      <c r="AW182" s="12" t="s">
        <v>35</v>
      </c>
      <c r="AX182" s="12" t="s">
        <v>78</v>
      </c>
      <c r="AY182" s="152" t="s">
        <v>130</v>
      </c>
    </row>
    <row r="183" spans="2:65" s="12" customFormat="1">
      <c r="B183" s="151"/>
      <c r="D183" s="147" t="s">
        <v>154</v>
      </c>
      <c r="E183" s="152" t="s">
        <v>1</v>
      </c>
      <c r="F183" s="153" t="s">
        <v>707</v>
      </c>
      <c r="H183" s="154">
        <v>131.50399999999999</v>
      </c>
      <c r="I183" s="155"/>
      <c r="L183" s="151"/>
      <c r="M183" s="156"/>
      <c r="T183" s="157"/>
      <c r="AT183" s="152" t="s">
        <v>154</v>
      </c>
      <c r="AU183" s="152" t="s">
        <v>88</v>
      </c>
      <c r="AV183" s="12" t="s">
        <v>88</v>
      </c>
      <c r="AW183" s="12" t="s">
        <v>35</v>
      </c>
      <c r="AX183" s="12" t="s">
        <v>78</v>
      </c>
      <c r="AY183" s="152" t="s">
        <v>130</v>
      </c>
    </row>
    <row r="184" spans="2:65" s="12" customFormat="1">
      <c r="B184" s="151"/>
      <c r="D184" s="147" t="s">
        <v>154</v>
      </c>
      <c r="E184" s="152" t="s">
        <v>1</v>
      </c>
      <c r="F184" s="153" t="s">
        <v>708</v>
      </c>
      <c r="H184" s="154">
        <v>7.3680000000000003</v>
      </c>
      <c r="I184" s="155"/>
      <c r="L184" s="151"/>
      <c r="M184" s="156"/>
      <c r="T184" s="157"/>
      <c r="AT184" s="152" t="s">
        <v>154</v>
      </c>
      <c r="AU184" s="152" t="s">
        <v>88</v>
      </c>
      <c r="AV184" s="12" t="s">
        <v>88</v>
      </c>
      <c r="AW184" s="12" t="s">
        <v>35</v>
      </c>
      <c r="AX184" s="12" t="s">
        <v>78</v>
      </c>
      <c r="AY184" s="152" t="s">
        <v>130</v>
      </c>
    </row>
    <row r="185" spans="2:65" s="13" customFormat="1">
      <c r="B185" s="158"/>
      <c r="D185" s="147" t="s">
        <v>154</v>
      </c>
      <c r="E185" s="159" t="s">
        <v>1</v>
      </c>
      <c r="F185" s="160" t="s">
        <v>168</v>
      </c>
      <c r="H185" s="161">
        <v>616.21400000000006</v>
      </c>
      <c r="I185" s="162"/>
      <c r="L185" s="158"/>
      <c r="M185" s="163"/>
      <c r="T185" s="164"/>
      <c r="AT185" s="159" t="s">
        <v>154</v>
      </c>
      <c r="AU185" s="159" t="s">
        <v>88</v>
      </c>
      <c r="AV185" s="13" t="s">
        <v>136</v>
      </c>
      <c r="AW185" s="13" t="s">
        <v>35</v>
      </c>
      <c r="AX185" s="13" t="s">
        <v>86</v>
      </c>
      <c r="AY185" s="159" t="s">
        <v>130</v>
      </c>
    </row>
    <row r="186" spans="2:65" s="1" customFormat="1" ht="16.5" customHeight="1">
      <c r="B186" s="132"/>
      <c r="C186" s="165" t="s">
        <v>256</v>
      </c>
      <c r="D186" s="165" t="s">
        <v>238</v>
      </c>
      <c r="E186" s="166" t="s">
        <v>239</v>
      </c>
      <c r="F186" s="167" t="s">
        <v>709</v>
      </c>
      <c r="G186" s="168" t="s">
        <v>215</v>
      </c>
      <c r="H186" s="169">
        <v>1217.692</v>
      </c>
      <c r="I186" s="170"/>
      <c r="J186" s="171">
        <f>ROUND(I186*H186,2)</f>
        <v>0</v>
      </c>
      <c r="K186" s="172"/>
      <c r="L186" s="173"/>
      <c r="M186" s="174" t="s">
        <v>1</v>
      </c>
      <c r="N186" s="175" t="s">
        <v>43</v>
      </c>
      <c r="P186" s="143">
        <f>O186*H186</f>
        <v>0</v>
      </c>
      <c r="Q186" s="143">
        <v>1</v>
      </c>
      <c r="R186" s="143">
        <f>Q186*H186</f>
        <v>1217.692</v>
      </c>
      <c r="S186" s="143">
        <v>0</v>
      </c>
      <c r="T186" s="144">
        <f>S186*H186</f>
        <v>0</v>
      </c>
      <c r="AR186" s="145" t="s">
        <v>174</v>
      </c>
      <c r="AT186" s="145" t="s">
        <v>238</v>
      </c>
      <c r="AU186" s="145" t="s">
        <v>88</v>
      </c>
      <c r="AY186" s="15" t="s">
        <v>130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5" t="s">
        <v>86</v>
      </c>
      <c r="BK186" s="146">
        <f>ROUND(I186*H186,2)</f>
        <v>0</v>
      </c>
      <c r="BL186" s="15" t="s">
        <v>136</v>
      </c>
      <c r="BM186" s="145" t="s">
        <v>710</v>
      </c>
    </row>
    <row r="187" spans="2:65" s="1" customFormat="1" ht="19.5">
      <c r="B187" s="31"/>
      <c r="D187" s="147" t="s">
        <v>138</v>
      </c>
      <c r="F187" s="148" t="s">
        <v>711</v>
      </c>
      <c r="I187" s="149"/>
      <c r="L187" s="31"/>
      <c r="M187" s="150"/>
      <c r="T187" s="55"/>
      <c r="AT187" s="15" t="s">
        <v>138</v>
      </c>
      <c r="AU187" s="15" t="s">
        <v>88</v>
      </c>
    </row>
    <row r="188" spans="2:65" s="12" customFormat="1">
      <c r="B188" s="151"/>
      <c r="D188" s="147" t="s">
        <v>154</v>
      </c>
      <c r="F188" s="153" t="s">
        <v>712</v>
      </c>
      <c r="H188" s="154">
        <v>1217.692</v>
      </c>
      <c r="I188" s="155"/>
      <c r="L188" s="151"/>
      <c r="M188" s="156"/>
      <c r="T188" s="157"/>
      <c r="AT188" s="152" t="s">
        <v>154</v>
      </c>
      <c r="AU188" s="152" t="s">
        <v>88</v>
      </c>
      <c r="AV188" s="12" t="s">
        <v>88</v>
      </c>
      <c r="AW188" s="12" t="s">
        <v>3</v>
      </c>
      <c r="AX188" s="12" t="s">
        <v>86</v>
      </c>
      <c r="AY188" s="152" t="s">
        <v>130</v>
      </c>
    </row>
    <row r="189" spans="2:65" s="1" customFormat="1" ht="16.5" customHeight="1">
      <c r="B189" s="132"/>
      <c r="C189" s="165" t="s">
        <v>264</v>
      </c>
      <c r="D189" s="165" t="s">
        <v>238</v>
      </c>
      <c r="E189" s="166" t="s">
        <v>713</v>
      </c>
      <c r="F189" s="167" t="s">
        <v>714</v>
      </c>
      <c r="G189" s="168" t="s">
        <v>215</v>
      </c>
      <c r="H189" s="169">
        <v>14.736000000000001</v>
      </c>
      <c r="I189" s="170"/>
      <c r="J189" s="171">
        <f>ROUND(I189*H189,2)</f>
        <v>0</v>
      </c>
      <c r="K189" s="172"/>
      <c r="L189" s="173"/>
      <c r="M189" s="174" t="s">
        <v>1</v>
      </c>
      <c r="N189" s="175" t="s">
        <v>43</v>
      </c>
      <c r="P189" s="143">
        <f>O189*H189</f>
        <v>0</v>
      </c>
      <c r="Q189" s="143">
        <v>1</v>
      </c>
      <c r="R189" s="143">
        <f>Q189*H189</f>
        <v>14.736000000000001</v>
      </c>
      <c r="S189" s="143">
        <v>0</v>
      </c>
      <c r="T189" s="144">
        <f>S189*H189</f>
        <v>0</v>
      </c>
      <c r="AR189" s="145" t="s">
        <v>174</v>
      </c>
      <c r="AT189" s="145" t="s">
        <v>238</v>
      </c>
      <c r="AU189" s="145" t="s">
        <v>88</v>
      </c>
      <c r="AY189" s="15" t="s">
        <v>130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5" t="s">
        <v>86</v>
      </c>
      <c r="BK189" s="146">
        <f>ROUND(I189*H189,2)</f>
        <v>0</v>
      </c>
      <c r="BL189" s="15" t="s">
        <v>136</v>
      </c>
      <c r="BM189" s="145" t="s">
        <v>715</v>
      </c>
    </row>
    <row r="190" spans="2:65" s="1" customFormat="1" ht="19.5">
      <c r="B190" s="31"/>
      <c r="D190" s="147" t="s">
        <v>138</v>
      </c>
      <c r="F190" s="148" t="s">
        <v>716</v>
      </c>
      <c r="I190" s="149"/>
      <c r="L190" s="31"/>
      <c r="M190" s="150"/>
      <c r="T190" s="55"/>
      <c r="AT190" s="15" t="s">
        <v>138</v>
      </c>
      <c r="AU190" s="15" t="s">
        <v>88</v>
      </c>
    </row>
    <row r="191" spans="2:65" s="11" customFormat="1" ht="22.9" customHeight="1">
      <c r="B191" s="120"/>
      <c r="D191" s="121" t="s">
        <v>77</v>
      </c>
      <c r="E191" s="130" t="s">
        <v>88</v>
      </c>
      <c r="F191" s="130" t="s">
        <v>243</v>
      </c>
      <c r="I191" s="123"/>
      <c r="J191" s="131">
        <f>BK191</f>
        <v>0</v>
      </c>
      <c r="L191" s="120"/>
      <c r="M191" s="125"/>
      <c r="P191" s="126">
        <f>P192</f>
        <v>0</v>
      </c>
      <c r="R191" s="126">
        <f>R192</f>
        <v>102.95907000000001</v>
      </c>
      <c r="T191" s="127">
        <f>T192</f>
        <v>0</v>
      </c>
      <c r="AR191" s="121" t="s">
        <v>86</v>
      </c>
      <c r="AT191" s="128" t="s">
        <v>77</v>
      </c>
      <c r="AU191" s="128" t="s">
        <v>86</v>
      </c>
      <c r="AY191" s="121" t="s">
        <v>130</v>
      </c>
      <c r="BK191" s="129">
        <f>BK192</f>
        <v>0</v>
      </c>
    </row>
    <row r="192" spans="2:65" s="1" customFormat="1" ht="21.75" customHeight="1">
      <c r="B192" s="132"/>
      <c r="C192" s="133" t="s">
        <v>269</v>
      </c>
      <c r="D192" s="133" t="s">
        <v>132</v>
      </c>
      <c r="E192" s="134" t="s">
        <v>717</v>
      </c>
      <c r="F192" s="135" t="s">
        <v>718</v>
      </c>
      <c r="G192" s="136" t="s">
        <v>146</v>
      </c>
      <c r="H192" s="137">
        <v>503</v>
      </c>
      <c r="I192" s="138"/>
      <c r="J192" s="139">
        <f>ROUND(I192*H192,2)</f>
        <v>0</v>
      </c>
      <c r="K192" s="140"/>
      <c r="L192" s="31"/>
      <c r="M192" s="141" t="s">
        <v>1</v>
      </c>
      <c r="N192" s="142" t="s">
        <v>43</v>
      </c>
      <c r="P192" s="143">
        <f>O192*H192</f>
        <v>0</v>
      </c>
      <c r="Q192" s="143">
        <v>0.20469000000000001</v>
      </c>
      <c r="R192" s="143">
        <f>Q192*H192</f>
        <v>102.95907000000001</v>
      </c>
      <c r="S192" s="143">
        <v>0</v>
      </c>
      <c r="T192" s="144">
        <f>S192*H192</f>
        <v>0</v>
      </c>
      <c r="AR192" s="145" t="s">
        <v>136</v>
      </c>
      <c r="AT192" s="145" t="s">
        <v>132</v>
      </c>
      <c r="AU192" s="145" t="s">
        <v>88</v>
      </c>
      <c r="AY192" s="15" t="s">
        <v>130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5" t="s">
        <v>86</v>
      </c>
      <c r="BK192" s="146">
        <f>ROUND(I192*H192,2)</f>
        <v>0</v>
      </c>
      <c r="BL192" s="15" t="s">
        <v>136</v>
      </c>
      <c r="BM192" s="145" t="s">
        <v>719</v>
      </c>
    </row>
    <row r="193" spans="2:65" s="11" customFormat="1" ht="22.9" customHeight="1">
      <c r="B193" s="120"/>
      <c r="D193" s="121" t="s">
        <v>77</v>
      </c>
      <c r="E193" s="130" t="s">
        <v>136</v>
      </c>
      <c r="F193" s="130" t="s">
        <v>250</v>
      </c>
      <c r="I193" s="123"/>
      <c r="J193" s="131">
        <f>BK193</f>
        <v>0</v>
      </c>
      <c r="L193" s="120"/>
      <c r="M193" s="125"/>
      <c r="P193" s="126">
        <f>SUM(P194:P199)</f>
        <v>0</v>
      </c>
      <c r="R193" s="126">
        <f>SUM(R194:R199)</f>
        <v>0</v>
      </c>
      <c r="T193" s="127">
        <f>SUM(T194:T199)</f>
        <v>0</v>
      </c>
      <c r="AR193" s="121" t="s">
        <v>86</v>
      </c>
      <c r="AT193" s="128" t="s">
        <v>77</v>
      </c>
      <c r="AU193" s="128" t="s">
        <v>86</v>
      </c>
      <c r="AY193" s="121" t="s">
        <v>130</v>
      </c>
      <c r="BK193" s="129">
        <f>SUM(BK194:BK199)</f>
        <v>0</v>
      </c>
    </row>
    <row r="194" spans="2:65" s="1" customFormat="1" ht="24.2" customHeight="1">
      <c r="B194" s="132"/>
      <c r="C194" s="133" t="s">
        <v>273</v>
      </c>
      <c r="D194" s="133" t="s">
        <v>132</v>
      </c>
      <c r="E194" s="134" t="s">
        <v>251</v>
      </c>
      <c r="F194" s="135" t="s">
        <v>252</v>
      </c>
      <c r="G194" s="136" t="s">
        <v>151</v>
      </c>
      <c r="H194" s="137">
        <v>138.68</v>
      </c>
      <c r="I194" s="138"/>
      <c r="J194" s="139">
        <f>ROUND(I194*H194,2)</f>
        <v>0</v>
      </c>
      <c r="K194" s="140"/>
      <c r="L194" s="31"/>
      <c r="M194" s="141" t="s">
        <v>1</v>
      </c>
      <c r="N194" s="142" t="s">
        <v>43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136</v>
      </c>
      <c r="AT194" s="145" t="s">
        <v>132</v>
      </c>
      <c r="AU194" s="145" t="s">
        <v>88</v>
      </c>
      <c r="AY194" s="15" t="s">
        <v>130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5" t="s">
        <v>86</v>
      </c>
      <c r="BK194" s="146">
        <f>ROUND(I194*H194,2)</f>
        <v>0</v>
      </c>
      <c r="BL194" s="15" t="s">
        <v>136</v>
      </c>
      <c r="BM194" s="145" t="s">
        <v>720</v>
      </c>
    </row>
    <row r="195" spans="2:65" s="12" customFormat="1">
      <c r="B195" s="151"/>
      <c r="D195" s="147" t="s">
        <v>154</v>
      </c>
      <c r="E195" s="152" t="s">
        <v>1</v>
      </c>
      <c r="F195" s="153" t="s">
        <v>721</v>
      </c>
      <c r="H195" s="154">
        <v>108.44</v>
      </c>
      <c r="I195" s="155"/>
      <c r="L195" s="151"/>
      <c r="M195" s="156"/>
      <c r="T195" s="157"/>
      <c r="AT195" s="152" t="s">
        <v>154</v>
      </c>
      <c r="AU195" s="152" t="s">
        <v>88</v>
      </c>
      <c r="AV195" s="12" t="s">
        <v>88</v>
      </c>
      <c r="AW195" s="12" t="s">
        <v>35</v>
      </c>
      <c r="AX195" s="12" t="s">
        <v>78</v>
      </c>
      <c r="AY195" s="152" t="s">
        <v>130</v>
      </c>
    </row>
    <row r="196" spans="2:65" s="12" customFormat="1">
      <c r="B196" s="151"/>
      <c r="D196" s="147" t="s">
        <v>154</v>
      </c>
      <c r="E196" s="152" t="s">
        <v>1</v>
      </c>
      <c r="F196" s="153" t="s">
        <v>722</v>
      </c>
      <c r="H196" s="154">
        <v>30.24</v>
      </c>
      <c r="I196" s="155"/>
      <c r="L196" s="151"/>
      <c r="M196" s="156"/>
      <c r="T196" s="157"/>
      <c r="AT196" s="152" t="s">
        <v>154</v>
      </c>
      <c r="AU196" s="152" t="s">
        <v>88</v>
      </c>
      <c r="AV196" s="12" t="s">
        <v>88</v>
      </c>
      <c r="AW196" s="12" t="s">
        <v>35</v>
      </c>
      <c r="AX196" s="12" t="s">
        <v>78</v>
      </c>
      <c r="AY196" s="152" t="s">
        <v>130</v>
      </c>
    </row>
    <row r="197" spans="2:65" s="13" customFormat="1">
      <c r="B197" s="158"/>
      <c r="D197" s="147" t="s">
        <v>154</v>
      </c>
      <c r="E197" s="159" t="s">
        <v>1</v>
      </c>
      <c r="F197" s="160" t="s">
        <v>168</v>
      </c>
      <c r="H197" s="161">
        <v>138.68</v>
      </c>
      <c r="I197" s="162"/>
      <c r="L197" s="158"/>
      <c r="M197" s="163"/>
      <c r="T197" s="164"/>
      <c r="AT197" s="159" t="s">
        <v>154</v>
      </c>
      <c r="AU197" s="159" t="s">
        <v>88</v>
      </c>
      <c r="AV197" s="13" t="s">
        <v>136</v>
      </c>
      <c r="AW197" s="13" t="s">
        <v>35</v>
      </c>
      <c r="AX197" s="13" t="s">
        <v>86</v>
      </c>
      <c r="AY197" s="159" t="s">
        <v>130</v>
      </c>
    </row>
    <row r="198" spans="2:65" s="1" customFormat="1" ht="16.5" customHeight="1">
      <c r="B198" s="132"/>
      <c r="C198" s="133" t="s">
        <v>277</v>
      </c>
      <c r="D198" s="133" t="s">
        <v>132</v>
      </c>
      <c r="E198" s="134" t="s">
        <v>257</v>
      </c>
      <c r="F198" s="135" t="s">
        <v>258</v>
      </c>
      <c r="G198" s="136" t="s">
        <v>151</v>
      </c>
      <c r="H198" s="137">
        <v>1237.973</v>
      </c>
      <c r="I198" s="138"/>
      <c r="J198" s="139">
        <f>ROUND(I198*H198,2)</f>
        <v>0</v>
      </c>
      <c r="K198" s="140"/>
      <c r="L198" s="31"/>
      <c r="M198" s="141" t="s">
        <v>1</v>
      </c>
      <c r="N198" s="142" t="s">
        <v>43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136</v>
      </c>
      <c r="AT198" s="145" t="s">
        <v>132</v>
      </c>
      <c r="AU198" s="145" t="s">
        <v>88</v>
      </c>
      <c r="AY198" s="15" t="s">
        <v>130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5" t="s">
        <v>86</v>
      </c>
      <c r="BK198" s="146">
        <f>ROUND(I198*H198,2)</f>
        <v>0</v>
      </c>
      <c r="BL198" s="15" t="s">
        <v>136</v>
      </c>
      <c r="BM198" s="145" t="s">
        <v>723</v>
      </c>
    </row>
    <row r="199" spans="2:65" s="1" customFormat="1" ht="19.5">
      <c r="B199" s="31"/>
      <c r="D199" s="147" t="s">
        <v>138</v>
      </c>
      <c r="F199" s="148" t="s">
        <v>724</v>
      </c>
      <c r="I199" s="149"/>
      <c r="L199" s="31"/>
      <c r="M199" s="150"/>
      <c r="T199" s="55"/>
      <c r="AT199" s="15" t="s">
        <v>138</v>
      </c>
      <c r="AU199" s="15" t="s">
        <v>88</v>
      </c>
    </row>
    <row r="200" spans="2:65" s="11" customFormat="1" ht="22.9" customHeight="1">
      <c r="B200" s="120"/>
      <c r="D200" s="121" t="s">
        <v>77</v>
      </c>
      <c r="E200" s="130" t="s">
        <v>156</v>
      </c>
      <c r="F200" s="130" t="s">
        <v>263</v>
      </c>
      <c r="I200" s="123"/>
      <c r="J200" s="131">
        <f>BK200</f>
        <v>0</v>
      </c>
      <c r="L200" s="120"/>
      <c r="M200" s="125"/>
      <c r="P200" s="126">
        <f>SUM(P201:P209)</f>
        <v>0</v>
      </c>
      <c r="R200" s="126">
        <f>SUM(R201:R209)</f>
        <v>0</v>
      </c>
      <c r="T200" s="127">
        <f>SUM(T201:T209)</f>
        <v>0</v>
      </c>
      <c r="AR200" s="121" t="s">
        <v>86</v>
      </c>
      <c r="AT200" s="128" t="s">
        <v>77</v>
      </c>
      <c r="AU200" s="128" t="s">
        <v>86</v>
      </c>
      <c r="AY200" s="121" t="s">
        <v>130</v>
      </c>
      <c r="BK200" s="129">
        <f>SUM(BK201:BK209)</f>
        <v>0</v>
      </c>
    </row>
    <row r="201" spans="2:65" s="1" customFormat="1" ht="24.2" customHeight="1">
      <c r="B201" s="132"/>
      <c r="C201" s="133" t="s">
        <v>281</v>
      </c>
      <c r="D201" s="133" t="s">
        <v>132</v>
      </c>
      <c r="E201" s="134" t="s">
        <v>265</v>
      </c>
      <c r="F201" s="135" t="s">
        <v>266</v>
      </c>
      <c r="G201" s="136" t="s">
        <v>135</v>
      </c>
      <c r="H201" s="137">
        <v>19.5</v>
      </c>
      <c r="I201" s="138"/>
      <c r="J201" s="139">
        <f>ROUND(I201*H201,2)</f>
        <v>0</v>
      </c>
      <c r="K201" s="140"/>
      <c r="L201" s="31"/>
      <c r="M201" s="141" t="s">
        <v>1</v>
      </c>
      <c r="N201" s="142" t="s">
        <v>43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136</v>
      </c>
      <c r="AT201" s="145" t="s">
        <v>132</v>
      </c>
      <c r="AU201" s="145" t="s">
        <v>88</v>
      </c>
      <c r="AY201" s="15" t="s">
        <v>130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5" t="s">
        <v>86</v>
      </c>
      <c r="BK201" s="146">
        <f>ROUND(I201*H201,2)</f>
        <v>0</v>
      </c>
      <c r="BL201" s="15" t="s">
        <v>136</v>
      </c>
      <c r="BM201" s="145" t="s">
        <v>725</v>
      </c>
    </row>
    <row r="202" spans="2:65" s="12" customFormat="1">
      <c r="B202" s="151"/>
      <c r="D202" s="147" t="s">
        <v>154</v>
      </c>
      <c r="E202" s="152" t="s">
        <v>1</v>
      </c>
      <c r="F202" s="153" t="s">
        <v>726</v>
      </c>
      <c r="H202" s="154">
        <v>19.5</v>
      </c>
      <c r="I202" s="155"/>
      <c r="L202" s="151"/>
      <c r="M202" s="156"/>
      <c r="T202" s="157"/>
      <c r="AT202" s="152" t="s">
        <v>154</v>
      </c>
      <c r="AU202" s="152" t="s">
        <v>88</v>
      </c>
      <c r="AV202" s="12" t="s">
        <v>88</v>
      </c>
      <c r="AW202" s="12" t="s">
        <v>35</v>
      </c>
      <c r="AX202" s="12" t="s">
        <v>86</v>
      </c>
      <c r="AY202" s="152" t="s">
        <v>130</v>
      </c>
    </row>
    <row r="203" spans="2:65" s="1" customFormat="1" ht="24.2" customHeight="1">
      <c r="B203" s="132"/>
      <c r="C203" s="133" t="s">
        <v>285</v>
      </c>
      <c r="D203" s="133" t="s">
        <v>132</v>
      </c>
      <c r="E203" s="134" t="s">
        <v>270</v>
      </c>
      <c r="F203" s="135" t="s">
        <v>271</v>
      </c>
      <c r="G203" s="136" t="s">
        <v>135</v>
      </c>
      <c r="H203" s="137">
        <v>19.5</v>
      </c>
      <c r="I203" s="138"/>
      <c r="J203" s="139">
        <f>ROUND(I203*H203,2)</f>
        <v>0</v>
      </c>
      <c r="K203" s="140"/>
      <c r="L203" s="31"/>
      <c r="M203" s="141" t="s">
        <v>1</v>
      </c>
      <c r="N203" s="142" t="s">
        <v>43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136</v>
      </c>
      <c r="AT203" s="145" t="s">
        <v>132</v>
      </c>
      <c r="AU203" s="145" t="s">
        <v>88</v>
      </c>
      <c r="AY203" s="15" t="s">
        <v>130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5" t="s">
        <v>86</v>
      </c>
      <c r="BK203" s="146">
        <f>ROUND(I203*H203,2)</f>
        <v>0</v>
      </c>
      <c r="BL203" s="15" t="s">
        <v>136</v>
      </c>
      <c r="BM203" s="145" t="s">
        <v>727</v>
      </c>
    </row>
    <row r="204" spans="2:65" s="12" customFormat="1">
      <c r="B204" s="151"/>
      <c r="D204" s="147" t="s">
        <v>154</v>
      </c>
      <c r="E204" s="152" t="s">
        <v>1</v>
      </c>
      <c r="F204" s="153" t="s">
        <v>726</v>
      </c>
      <c r="H204" s="154">
        <v>19.5</v>
      </c>
      <c r="I204" s="155"/>
      <c r="L204" s="151"/>
      <c r="M204" s="156"/>
      <c r="T204" s="157"/>
      <c r="AT204" s="152" t="s">
        <v>154</v>
      </c>
      <c r="AU204" s="152" t="s">
        <v>88</v>
      </c>
      <c r="AV204" s="12" t="s">
        <v>88</v>
      </c>
      <c r="AW204" s="12" t="s">
        <v>35</v>
      </c>
      <c r="AX204" s="12" t="s">
        <v>86</v>
      </c>
      <c r="AY204" s="152" t="s">
        <v>130</v>
      </c>
    </row>
    <row r="205" spans="2:65" s="1" customFormat="1" ht="24.2" customHeight="1">
      <c r="B205" s="132"/>
      <c r="C205" s="133" t="s">
        <v>290</v>
      </c>
      <c r="D205" s="133" t="s">
        <v>132</v>
      </c>
      <c r="E205" s="134" t="s">
        <v>274</v>
      </c>
      <c r="F205" s="135" t="s">
        <v>728</v>
      </c>
      <c r="G205" s="136" t="s">
        <v>135</v>
      </c>
      <c r="H205" s="137">
        <v>19.5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43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AR205" s="145" t="s">
        <v>136</v>
      </c>
      <c r="AT205" s="145" t="s">
        <v>132</v>
      </c>
      <c r="AU205" s="145" t="s">
        <v>88</v>
      </c>
      <c r="AY205" s="15" t="s">
        <v>130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5" t="s">
        <v>86</v>
      </c>
      <c r="BK205" s="146">
        <f>ROUND(I205*H205,2)</f>
        <v>0</v>
      </c>
      <c r="BL205" s="15" t="s">
        <v>136</v>
      </c>
      <c r="BM205" s="145" t="s">
        <v>729</v>
      </c>
    </row>
    <row r="206" spans="2:65" s="12" customFormat="1">
      <c r="B206" s="151"/>
      <c r="D206" s="147" t="s">
        <v>154</v>
      </c>
      <c r="E206" s="152" t="s">
        <v>1</v>
      </c>
      <c r="F206" s="153" t="s">
        <v>726</v>
      </c>
      <c r="H206" s="154">
        <v>19.5</v>
      </c>
      <c r="I206" s="155"/>
      <c r="L206" s="151"/>
      <c r="M206" s="156"/>
      <c r="T206" s="157"/>
      <c r="AT206" s="152" t="s">
        <v>154</v>
      </c>
      <c r="AU206" s="152" t="s">
        <v>88</v>
      </c>
      <c r="AV206" s="12" t="s">
        <v>88</v>
      </c>
      <c r="AW206" s="12" t="s">
        <v>35</v>
      </c>
      <c r="AX206" s="12" t="s">
        <v>86</v>
      </c>
      <c r="AY206" s="152" t="s">
        <v>130</v>
      </c>
    </row>
    <row r="207" spans="2:65" s="1" customFormat="1" ht="24.2" customHeight="1">
      <c r="B207" s="132"/>
      <c r="C207" s="133" t="s">
        <v>296</v>
      </c>
      <c r="D207" s="133" t="s">
        <v>132</v>
      </c>
      <c r="E207" s="134" t="s">
        <v>278</v>
      </c>
      <c r="F207" s="135" t="s">
        <v>279</v>
      </c>
      <c r="G207" s="136" t="s">
        <v>135</v>
      </c>
      <c r="H207" s="137">
        <v>16</v>
      </c>
      <c r="I207" s="138"/>
      <c r="J207" s="139">
        <f>ROUND(I207*H207,2)</f>
        <v>0</v>
      </c>
      <c r="K207" s="140"/>
      <c r="L207" s="31"/>
      <c r="M207" s="141" t="s">
        <v>1</v>
      </c>
      <c r="N207" s="142" t="s">
        <v>43</v>
      </c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AR207" s="145" t="s">
        <v>136</v>
      </c>
      <c r="AT207" s="145" t="s">
        <v>132</v>
      </c>
      <c r="AU207" s="145" t="s">
        <v>88</v>
      </c>
      <c r="AY207" s="15" t="s">
        <v>130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5" t="s">
        <v>86</v>
      </c>
      <c r="BK207" s="146">
        <f>ROUND(I207*H207,2)</f>
        <v>0</v>
      </c>
      <c r="BL207" s="15" t="s">
        <v>136</v>
      </c>
      <c r="BM207" s="145" t="s">
        <v>730</v>
      </c>
    </row>
    <row r="208" spans="2:65" s="1" customFormat="1" ht="21.75" customHeight="1">
      <c r="B208" s="132"/>
      <c r="C208" s="133" t="s">
        <v>301</v>
      </c>
      <c r="D208" s="133" t="s">
        <v>132</v>
      </c>
      <c r="E208" s="134" t="s">
        <v>282</v>
      </c>
      <c r="F208" s="135" t="s">
        <v>283</v>
      </c>
      <c r="G208" s="136" t="s">
        <v>135</v>
      </c>
      <c r="H208" s="137">
        <v>16</v>
      </c>
      <c r="I208" s="138"/>
      <c r="J208" s="139">
        <f>ROUND(I208*H208,2)</f>
        <v>0</v>
      </c>
      <c r="K208" s="140"/>
      <c r="L208" s="31"/>
      <c r="M208" s="141" t="s">
        <v>1</v>
      </c>
      <c r="N208" s="142" t="s">
        <v>43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136</v>
      </c>
      <c r="AT208" s="145" t="s">
        <v>132</v>
      </c>
      <c r="AU208" s="145" t="s">
        <v>88</v>
      </c>
      <c r="AY208" s="15" t="s">
        <v>130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5" t="s">
        <v>86</v>
      </c>
      <c r="BK208" s="146">
        <f>ROUND(I208*H208,2)</f>
        <v>0</v>
      </c>
      <c r="BL208" s="15" t="s">
        <v>136</v>
      </c>
      <c r="BM208" s="145" t="s">
        <v>731</v>
      </c>
    </row>
    <row r="209" spans="2:65" s="1" customFormat="1" ht="33" customHeight="1">
      <c r="B209" s="132"/>
      <c r="C209" s="133" t="s">
        <v>305</v>
      </c>
      <c r="D209" s="133" t="s">
        <v>132</v>
      </c>
      <c r="E209" s="134" t="s">
        <v>286</v>
      </c>
      <c r="F209" s="135" t="s">
        <v>287</v>
      </c>
      <c r="G209" s="136" t="s">
        <v>135</v>
      </c>
      <c r="H209" s="137">
        <v>16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43</v>
      </c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AR209" s="145" t="s">
        <v>136</v>
      </c>
      <c r="AT209" s="145" t="s">
        <v>132</v>
      </c>
      <c r="AU209" s="145" t="s">
        <v>88</v>
      </c>
      <c r="AY209" s="15" t="s">
        <v>130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5" t="s">
        <v>86</v>
      </c>
      <c r="BK209" s="146">
        <f>ROUND(I209*H209,2)</f>
        <v>0</v>
      </c>
      <c r="BL209" s="15" t="s">
        <v>136</v>
      </c>
      <c r="BM209" s="145" t="s">
        <v>732</v>
      </c>
    </row>
    <row r="210" spans="2:65" s="11" customFormat="1" ht="22.9" customHeight="1">
      <c r="B210" s="120"/>
      <c r="D210" s="121" t="s">
        <v>77</v>
      </c>
      <c r="E210" s="130" t="s">
        <v>162</v>
      </c>
      <c r="F210" s="130" t="s">
        <v>289</v>
      </c>
      <c r="I210" s="123"/>
      <c r="J210" s="131">
        <f>BK210</f>
        <v>0</v>
      </c>
      <c r="L210" s="120"/>
      <c r="M210" s="125"/>
      <c r="P210" s="126">
        <f>SUM(P211:P212)</f>
        <v>0</v>
      </c>
      <c r="R210" s="126">
        <f>SUM(R211:R212)</f>
        <v>9.4509600000000013E-2</v>
      </c>
      <c r="T210" s="127">
        <f>SUM(T211:T212)</f>
        <v>0</v>
      </c>
      <c r="AR210" s="121" t="s">
        <v>86</v>
      </c>
      <c r="AT210" s="128" t="s">
        <v>77</v>
      </c>
      <c r="AU210" s="128" t="s">
        <v>86</v>
      </c>
      <c r="AY210" s="121" t="s">
        <v>130</v>
      </c>
      <c r="BK210" s="129">
        <f>SUM(BK211:BK212)</f>
        <v>0</v>
      </c>
    </row>
    <row r="211" spans="2:65" s="1" customFormat="1" ht="21.75" customHeight="1">
      <c r="B211" s="132"/>
      <c r="C211" s="133" t="s">
        <v>309</v>
      </c>
      <c r="D211" s="133" t="s">
        <v>132</v>
      </c>
      <c r="E211" s="134" t="s">
        <v>733</v>
      </c>
      <c r="F211" s="135" t="s">
        <v>734</v>
      </c>
      <c r="G211" s="136" t="s">
        <v>146</v>
      </c>
      <c r="H211" s="137">
        <v>4.24</v>
      </c>
      <c r="I211" s="138"/>
      <c r="J211" s="139">
        <f>ROUND(I211*H211,2)</f>
        <v>0</v>
      </c>
      <c r="K211" s="140"/>
      <c r="L211" s="31"/>
      <c r="M211" s="141" t="s">
        <v>1</v>
      </c>
      <c r="N211" s="142" t="s">
        <v>43</v>
      </c>
      <c r="P211" s="143">
        <f>O211*H211</f>
        <v>0</v>
      </c>
      <c r="Q211" s="143">
        <v>2.2290000000000001E-2</v>
      </c>
      <c r="R211" s="143">
        <f>Q211*H211</f>
        <v>9.4509600000000013E-2</v>
      </c>
      <c r="S211" s="143">
        <v>0</v>
      </c>
      <c r="T211" s="144">
        <f>S211*H211</f>
        <v>0</v>
      </c>
      <c r="AR211" s="145" t="s">
        <v>136</v>
      </c>
      <c r="AT211" s="145" t="s">
        <v>132</v>
      </c>
      <c r="AU211" s="145" t="s">
        <v>88</v>
      </c>
      <c r="AY211" s="15" t="s">
        <v>130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5" t="s">
        <v>86</v>
      </c>
      <c r="BK211" s="146">
        <f>ROUND(I211*H211,2)</f>
        <v>0</v>
      </c>
      <c r="BL211" s="15" t="s">
        <v>136</v>
      </c>
      <c r="BM211" s="145" t="s">
        <v>735</v>
      </c>
    </row>
    <row r="212" spans="2:65" s="1" customFormat="1" ht="19.5">
      <c r="B212" s="31"/>
      <c r="D212" s="147" t="s">
        <v>138</v>
      </c>
      <c r="F212" s="148" t="s">
        <v>736</v>
      </c>
      <c r="I212" s="149"/>
      <c r="L212" s="31"/>
      <c r="M212" s="150"/>
      <c r="T212" s="55"/>
      <c r="AT212" s="15" t="s">
        <v>138</v>
      </c>
      <c r="AU212" s="15" t="s">
        <v>88</v>
      </c>
    </row>
    <row r="213" spans="2:65" s="11" customFormat="1" ht="22.9" customHeight="1">
      <c r="B213" s="120"/>
      <c r="D213" s="121" t="s">
        <v>77</v>
      </c>
      <c r="E213" s="130" t="s">
        <v>174</v>
      </c>
      <c r="F213" s="130" t="s">
        <v>295</v>
      </c>
      <c r="I213" s="123"/>
      <c r="J213" s="131">
        <f>BK213</f>
        <v>0</v>
      </c>
      <c r="L213" s="120"/>
      <c r="M213" s="125"/>
      <c r="P213" s="126">
        <f>SUM(P214:P268)</f>
        <v>0</v>
      </c>
      <c r="R213" s="126">
        <f>SUM(R214:R268)</f>
        <v>85.946240000000003</v>
      </c>
      <c r="T213" s="127">
        <f>SUM(T214:T268)</f>
        <v>18.150000000000002</v>
      </c>
      <c r="AR213" s="121" t="s">
        <v>86</v>
      </c>
      <c r="AT213" s="128" t="s">
        <v>77</v>
      </c>
      <c r="AU213" s="128" t="s">
        <v>86</v>
      </c>
      <c r="AY213" s="121" t="s">
        <v>130</v>
      </c>
      <c r="BK213" s="129">
        <f>SUM(BK214:BK268)</f>
        <v>0</v>
      </c>
    </row>
    <row r="214" spans="2:65" s="1" customFormat="1" ht="33" customHeight="1">
      <c r="B214" s="132"/>
      <c r="C214" s="133" t="s">
        <v>313</v>
      </c>
      <c r="D214" s="133" t="s">
        <v>132</v>
      </c>
      <c r="E214" s="134" t="s">
        <v>737</v>
      </c>
      <c r="F214" s="135" t="s">
        <v>738</v>
      </c>
      <c r="G214" s="136" t="s">
        <v>146</v>
      </c>
      <c r="H214" s="137">
        <v>366</v>
      </c>
      <c r="I214" s="138"/>
      <c r="J214" s="139">
        <f>ROUND(I214*H214,2)</f>
        <v>0</v>
      </c>
      <c r="K214" s="140"/>
      <c r="L214" s="31"/>
      <c r="M214" s="141" t="s">
        <v>1</v>
      </c>
      <c r="N214" s="142" t="s">
        <v>43</v>
      </c>
      <c r="P214" s="143">
        <f>O214*H214</f>
        <v>0</v>
      </c>
      <c r="Q214" s="143">
        <v>1.0000000000000001E-5</v>
      </c>
      <c r="R214" s="143">
        <f>Q214*H214</f>
        <v>3.6600000000000005E-3</v>
      </c>
      <c r="S214" s="143">
        <v>0</v>
      </c>
      <c r="T214" s="144">
        <f>S214*H214</f>
        <v>0</v>
      </c>
      <c r="AR214" s="145" t="s">
        <v>136</v>
      </c>
      <c r="AT214" s="145" t="s">
        <v>132</v>
      </c>
      <c r="AU214" s="145" t="s">
        <v>88</v>
      </c>
      <c r="AY214" s="15" t="s">
        <v>130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5" t="s">
        <v>86</v>
      </c>
      <c r="BK214" s="146">
        <f>ROUND(I214*H214,2)</f>
        <v>0</v>
      </c>
      <c r="BL214" s="15" t="s">
        <v>136</v>
      </c>
      <c r="BM214" s="145" t="s">
        <v>739</v>
      </c>
    </row>
    <row r="215" spans="2:65" s="1" customFormat="1" ht="16.5" customHeight="1">
      <c r="B215" s="132"/>
      <c r="C215" s="165" t="s">
        <v>317</v>
      </c>
      <c r="D215" s="165" t="s">
        <v>238</v>
      </c>
      <c r="E215" s="166" t="s">
        <v>740</v>
      </c>
      <c r="F215" s="167" t="s">
        <v>741</v>
      </c>
      <c r="G215" s="168" t="s">
        <v>299</v>
      </c>
      <c r="H215" s="169">
        <v>10</v>
      </c>
      <c r="I215" s="170"/>
      <c r="J215" s="171">
        <f>ROUND(I215*H215,2)</f>
        <v>0</v>
      </c>
      <c r="K215" s="172"/>
      <c r="L215" s="173"/>
      <c r="M215" s="174" t="s">
        <v>1</v>
      </c>
      <c r="N215" s="175" t="s">
        <v>43</v>
      </c>
      <c r="P215" s="143">
        <f>O215*H215</f>
        <v>0</v>
      </c>
      <c r="Q215" s="143">
        <v>2.6700000000000001E-3</v>
      </c>
      <c r="R215" s="143">
        <f>Q215*H215</f>
        <v>2.6700000000000002E-2</v>
      </c>
      <c r="S215" s="143">
        <v>0</v>
      </c>
      <c r="T215" s="144">
        <f>S215*H215</f>
        <v>0</v>
      </c>
      <c r="AR215" s="145" t="s">
        <v>174</v>
      </c>
      <c r="AT215" s="145" t="s">
        <v>238</v>
      </c>
      <c r="AU215" s="145" t="s">
        <v>88</v>
      </c>
      <c r="AY215" s="15" t="s">
        <v>130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5" t="s">
        <v>86</v>
      </c>
      <c r="BK215" s="146">
        <f>ROUND(I215*H215,2)</f>
        <v>0</v>
      </c>
      <c r="BL215" s="15" t="s">
        <v>136</v>
      </c>
      <c r="BM215" s="145" t="s">
        <v>742</v>
      </c>
    </row>
    <row r="216" spans="2:65" s="1" customFormat="1" ht="19.5">
      <c r="B216" s="31"/>
      <c r="D216" s="147" t="s">
        <v>138</v>
      </c>
      <c r="F216" s="148" t="s">
        <v>341</v>
      </c>
      <c r="I216" s="149"/>
      <c r="L216" s="31"/>
      <c r="M216" s="150"/>
      <c r="T216" s="55"/>
      <c r="AT216" s="15" t="s">
        <v>138</v>
      </c>
      <c r="AU216" s="15" t="s">
        <v>88</v>
      </c>
    </row>
    <row r="217" spans="2:65" s="1" customFormat="1" ht="16.5" customHeight="1">
      <c r="B217" s="132"/>
      <c r="C217" s="165" t="s">
        <v>321</v>
      </c>
      <c r="D217" s="165" t="s">
        <v>238</v>
      </c>
      <c r="E217" s="166" t="s">
        <v>743</v>
      </c>
      <c r="F217" s="167" t="s">
        <v>744</v>
      </c>
      <c r="G217" s="168" t="s">
        <v>299</v>
      </c>
      <c r="H217" s="169">
        <v>56</v>
      </c>
      <c r="I217" s="170"/>
      <c r="J217" s="171">
        <f>ROUND(I217*H217,2)</f>
        <v>0</v>
      </c>
      <c r="K217" s="172"/>
      <c r="L217" s="173"/>
      <c r="M217" s="174" t="s">
        <v>1</v>
      </c>
      <c r="N217" s="175" t="s">
        <v>43</v>
      </c>
      <c r="P217" s="143">
        <f>O217*H217</f>
        <v>0</v>
      </c>
      <c r="Q217" s="143">
        <v>2.6700000000000001E-3</v>
      </c>
      <c r="R217" s="143">
        <f>Q217*H217</f>
        <v>0.14952000000000001</v>
      </c>
      <c r="S217" s="143">
        <v>0</v>
      </c>
      <c r="T217" s="144">
        <f>S217*H217</f>
        <v>0</v>
      </c>
      <c r="AR217" s="145" t="s">
        <v>174</v>
      </c>
      <c r="AT217" s="145" t="s">
        <v>238</v>
      </c>
      <c r="AU217" s="145" t="s">
        <v>88</v>
      </c>
      <c r="AY217" s="15" t="s">
        <v>130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5" t="s">
        <v>86</v>
      </c>
      <c r="BK217" s="146">
        <f>ROUND(I217*H217,2)</f>
        <v>0</v>
      </c>
      <c r="BL217" s="15" t="s">
        <v>136</v>
      </c>
      <c r="BM217" s="145" t="s">
        <v>745</v>
      </c>
    </row>
    <row r="218" spans="2:65" s="1" customFormat="1" ht="19.5">
      <c r="B218" s="31"/>
      <c r="D218" s="147" t="s">
        <v>138</v>
      </c>
      <c r="F218" s="148" t="s">
        <v>341</v>
      </c>
      <c r="I218" s="149"/>
      <c r="L218" s="31"/>
      <c r="M218" s="150"/>
      <c r="T218" s="55"/>
      <c r="AT218" s="15" t="s">
        <v>138</v>
      </c>
      <c r="AU218" s="15" t="s">
        <v>88</v>
      </c>
    </row>
    <row r="219" spans="2:65" s="1" customFormat="1" ht="33" customHeight="1">
      <c r="B219" s="132"/>
      <c r="C219" s="133" t="s">
        <v>325</v>
      </c>
      <c r="D219" s="133" t="s">
        <v>132</v>
      </c>
      <c r="E219" s="134" t="s">
        <v>746</v>
      </c>
      <c r="F219" s="135" t="s">
        <v>747</v>
      </c>
      <c r="G219" s="136" t="s">
        <v>146</v>
      </c>
      <c r="H219" s="137">
        <v>78</v>
      </c>
      <c r="I219" s="138"/>
      <c r="J219" s="139">
        <f>ROUND(I219*H219,2)</f>
        <v>0</v>
      </c>
      <c r="K219" s="140"/>
      <c r="L219" s="31"/>
      <c r="M219" s="141" t="s">
        <v>1</v>
      </c>
      <c r="N219" s="142" t="s">
        <v>43</v>
      </c>
      <c r="P219" s="143">
        <f>O219*H219</f>
        <v>0</v>
      </c>
      <c r="Q219" s="143">
        <v>2.0000000000000002E-5</v>
      </c>
      <c r="R219" s="143">
        <f>Q219*H219</f>
        <v>1.5600000000000002E-3</v>
      </c>
      <c r="S219" s="143">
        <v>0</v>
      </c>
      <c r="T219" s="144">
        <f>S219*H219</f>
        <v>0</v>
      </c>
      <c r="AR219" s="145" t="s">
        <v>136</v>
      </c>
      <c r="AT219" s="145" t="s">
        <v>132</v>
      </c>
      <c r="AU219" s="145" t="s">
        <v>88</v>
      </c>
      <c r="AY219" s="15" t="s">
        <v>130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5" t="s">
        <v>86</v>
      </c>
      <c r="BK219" s="146">
        <f>ROUND(I219*H219,2)</f>
        <v>0</v>
      </c>
      <c r="BL219" s="15" t="s">
        <v>136</v>
      </c>
      <c r="BM219" s="145" t="s">
        <v>748</v>
      </c>
    </row>
    <row r="220" spans="2:65" s="1" customFormat="1" ht="24.2" customHeight="1">
      <c r="B220" s="132"/>
      <c r="C220" s="165" t="s">
        <v>329</v>
      </c>
      <c r="D220" s="165" t="s">
        <v>238</v>
      </c>
      <c r="E220" s="166" t="s">
        <v>749</v>
      </c>
      <c r="F220" s="167" t="s">
        <v>750</v>
      </c>
      <c r="G220" s="168" t="s">
        <v>299</v>
      </c>
      <c r="H220" s="169">
        <v>13</v>
      </c>
      <c r="I220" s="170"/>
      <c r="J220" s="171">
        <f>ROUND(I220*H220,2)</f>
        <v>0</v>
      </c>
      <c r="K220" s="172"/>
      <c r="L220" s="173"/>
      <c r="M220" s="174" t="s">
        <v>1</v>
      </c>
      <c r="N220" s="175" t="s">
        <v>43</v>
      </c>
      <c r="P220" s="143">
        <f>O220*H220</f>
        <v>0</v>
      </c>
      <c r="Q220" s="143">
        <v>1.052E-2</v>
      </c>
      <c r="R220" s="143">
        <f>Q220*H220</f>
        <v>0.13675999999999999</v>
      </c>
      <c r="S220" s="143">
        <v>0</v>
      </c>
      <c r="T220" s="144">
        <f>S220*H220</f>
        <v>0</v>
      </c>
      <c r="AR220" s="145" t="s">
        <v>174</v>
      </c>
      <c r="AT220" s="145" t="s">
        <v>238</v>
      </c>
      <c r="AU220" s="145" t="s">
        <v>88</v>
      </c>
      <c r="AY220" s="15" t="s">
        <v>130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5" t="s">
        <v>86</v>
      </c>
      <c r="BK220" s="146">
        <f>ROUND(I220*H220,2)</f>
        <v>0</v>
      </c>
      <c r="BL220" s="15" t="s">
        <v>136</v>
      </c>
      <c r="BM220" s="145" t="s">
        <v>751</v>
      </c>
    </row>
    <row r="221" spans="2:65" s="1" customFormat="1" ht="19.5">
      <c r="B221" s="31"/>
      <c r="D221" s="147" t="s">
        <v>138</v>
      </c>
      <c r="F221" s="148" t="s">
        <v>341</v>
      </c>
      <c r="I221" s="149"/>
      <c r="L221" s="31"/>
      <c r="M221" s="150"/>
      <c r="T221" s="55"/>
      <c r="AT221" s="15" t="s">
        <v>138</v>
      </c>
      <c r="AU221" s="15" t="s">
        <v>88</v>
      </c>
    </row>
    <row r="222" spans="2:65" s="1" customFormat="1" ht="33" customHeight="1">
      <c r="B222" s="132"/>
      <c r="C222" s="133" t="s">
        <v>333</v>
      </c>
      <c r="D222" s="133" t="s">
        <v>132</v>
      </c>
      <c r="E222" s="134" t="s">
        <v>752</v>
      </c>
      <c r="F222" s="135" t="s">
        <v>753</v>
      </c>
      <c r="G222" s="136" t="s">
        <v>146</v>
      </c>
      <c r="H222" s="137">
        <v>846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43</v>
      </c>
      <c r="P222" s="143">
        <f>O222*H222</f>
        <v>0</v>
      </c>
      <c r="Q222" s="143">
        <v>2.0000000000000002E-5</v>
      </c>
      <c r="R222" s="143">
        <f>Q222*H222</f>
        <v>1.6920000000000001E-2</v>
      </c>
      <c r="S222" s="143">
        <v>0</v>
      </c>
      <c r="T222" s="144">
        <f>S222*H222</f>
        <v>0</v>
      </c>
      <c r="AR222" s="145" t="s">
        <v>136</v>
      </c>
      <c r="AT222" s="145" t="s">
        <v>132</v>
      </c>
      <c r="AU222" s="145" t="s">
        <v>88</v>
      </c>
      <c r="AY222" s="15" t="s">
        <v>130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5" t="s">
        <v>86</v>
      </c>
      <c r="BK222" s="146">
        <f>ROUND(I222*H222,2)</f>
        <v>0</v>
      </c>
      <c r="BL222" s="15" t="s">
        <v>136</v>
      </c>
      <c r="BM222" s="145" t="s">
        <v>754</v>
      </c>
    </row>
    <row r="223" spans="2:65" s="1" customFormat="1" ht="24.2" customHeight="1">
      <c r="B223" s="132"/>
      <c r="C223" s="165" t="s">
        <v>337</v>
      </c>
      <c r="D223" s="165" t="s">
        <v>238</v>
      </c>
      <c r="E223" s="166" t="s">
        <v>755</v>
      </c>
      <c r="F223" s="167" t="s">
        <v>756</v>
      </c>
      <c r="G223" s="168" t="s">
        <v>299</v>
      </c>
      <c r="H223" s="169">
        <v>141</v>
      </c>
      <c r="I223" s="170"/>
      <c r="J223" s="171">
        <f>ROUND(I223*H223,2)</f>
        <v>0</v>
      </c>
      <c r="K223" s="172"/>
      <c r="L223" s="173"/>
      <c r="M223" s="174" t="s">
        <v>1</v>
      </c>
      <c r="N223" s="175" t="s">
        <v>43</v>
      </c>
      <c r="P223" s="143">
        <f>O223*H223</f>
        <v>0</v>
      </c>
      <c r="Q223" s="143">
        <v>1.6619999999999999E-2</v>
      </c>
      <c r="R223" s="143">
        <f>Q223*H223</f>
        <v>2.3434200000000001</v>
      </c>
      <c r="S223" s="143">
        <v>0</v>
      </c>
      <c r="T223" s="144">
        <f>S223*H223</f>
        <v>0</v>
      </c>
      <c r="AR223" s="145" t="s">
        <v>174</v>
      </c>
      <c r="AT223" s="145" t="s">
        <v>238</v>
      </c>
      <c r="AU223" s="145" t="s">
        <v>88</v>
      </c>
      <c r="AY223" s="15" t="s">
        <v>130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5" t="s">
        <v>86</v>
      </c>
      <c r="BK223" s="146">
        <f>ROUND(I223*H223,2)</f>
        <v>0</v>
      </c>
      <c r="BL223" s="15" t="s">
        <v>136</v>
      </c>
      <c r="BM223" s="145" t="s">
        <v>757</v>
      </c>
    </row>
    <row r="224" spans="2:65" s="1" customFormat="1" ht="19.5">
      <c r="B224" s="31"/>
      <c r="D224" s="147" t="s">
        <v>138</v>
      </c>
      <c r="F224" s="148" t="s">
        <v>341</v>
      </c>
      <c r="I224" s="149"/>
      <c r="L224" s="31"/>
      <c r="M224" s="150"/>
      <c r="T224" s="55"/>
      <c r="AT224" s="15" t="s">
        <v>138</v>
      </c>
      <c r="AU224" s="15" t="s">
        <v>88</v>
      </c>
    </row>
    <row r="225" spans="2:65" s="1" customFormat="1" ht="33" customHeight="1">
      <c r="B225" s="132"/>
      <c r="C225" s="133" t="s">
        <v>342</v>
      </c>
      <c r="D225" s="133" t="s">
        <v>132</v>
      </c>
      <c r="E225" s="134" t="s">
        <v>758</v>
      </c>
      <c r="F225" s="135" t="s">
        <v>759</v>
      </c>
      <c r="G225" s="136" t="s">
        <v>146</v>
      </c>
      <c r="H225" s="137">
        <v>108</v>
      </c>
      <c r="I225" s="138"/>
      <c r="J225" s="139">
        <f>ROUND(I225*H225,2)</f>
        <v>0</v>
      </c>
      <c r="K225" s="140"/>
      <c r="L225" s="31"/>
      <c r="M225" s="141" t="s">
        <v>1</v>
      </c>
      <c r="N225" s="142" t="s">
        <v>43</v>
      </c>
      <c r="P225" s="143">
        <f>O225*H225</f>
        <v>0</v>
      </c>
      <c r="Q225" s="143">
        <v>3.0000000000000001E-5</v>
      </c>
      <c r="R225" s="143">
        <f>Q225*H225</f>
        <v>3.2400000000000003E-3</v>
      </c>
      <c r="S225" s="143">
        <v>0</v>
      </c>
      <c r="T225" s="144">
        <f>S225*H225</f>
        <v>0</v>
      </c>
      <c r="AR225" s="145" t="s">
        <v>136</v>
      </c>
      <c r="AT225" s="145" t="s">
        <v>132</v>
      </c>
      <c r="AU225" s="145" t="s">
        <v>88</v>
      </c>
      <c r="AY225" s="15" t="s">
        <v>130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5" t="s">
        <v>86</v>
      </c>
      <c r="BK225" s="146">
        <f>ROUND(I225*H225,2)</f>
        <v>0</v>
      </c>
      <c r="BL225" s="15" t="s">
        <v>136</v>
      </c>
      <c r="BM225" s="145" t="s">
        <v>760</v>
      </c>
    </row>
    <row r="226" spans="2:65" s="1" customFormat="1" ht="24.2" customHeight="1">
      <c r="B226" s="132"/>
      <c r="C226" s="165" t="s">
        <v>348</v>
      </c>
      <c r="D226" s="165" t="s">
        <v>238</v>
      </c>
      <c r="E226" s="166" t="s">
        <v>761</v>
      </c>
      <c r="F226" s="167" t="s">
        <v>762</v>
      </c>
      <c r="G226" s="168" t="s">
        <v>299</v>
      </c>
      <c r="H226" s="169">
        <v>18</v>
      </c>
      <c r="I226" s="170"/>
      <c r="J226" s="171">
        <f>ROUND(I226*H226,2)</f>
        <v>0</v>
      </c>
      <c r="K226" s="172"/>
      <c r="L226" s="173"/>
      <c r="M226" s="174" t="s">
        <v>1</v>
      </c>
      <c r="N226" s="175" t="s">
        <v>43</v>
      </c>
      <c r="P226" s="143">
        <f>O226*H226</f>
        <v>0</v>
      </c>
      <c r="Q226" s="143">
        <v>2.683E-2</v>
      </c>
      <c r="R226" s="143">
        <f>Q226*H226</f>
        <v>0.48293999999999998</v>
      </c>
      <c r="S226" s="143">
        <v>0</v>
      </c>
      <c r="T226" s="144">
        <f>S226*H226</f>
        <v>0</v>
      </c>
      <c r="AR226" s="145" t="s">
        <v>174</v>
      </c>
      <c r="AT226" s="145" t="s">
        <v>238</v>
      </c>
      <c r="AU226" s="145" t="s">
        <v>88</v>
      </c>
      <c r="AY226" s="15" t="s">
        <v>130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5" t="s">
        <v>86</v>
      </c>
      <c r="BK226" s="146">
        <f>ROUND(I226*H226,2)</f>
        <v>0</v>
      </c>
      <c r="BL226" s="15" t="s">
        <v>136</v>
      </c>
      <c r="BM226" s="145" t="s">
        <v>763</v>
      </c>
    </row>
    <row r="227" spans="2:65" s="1" customFormat="1" ht="19.5">
      <c r="B227" s="31"/>
      <c r="D227" s="147" t="s">
        <v>138</v>
      </c>
      <c r="F227" s="148" t="s">
        <v>341</v>
      </c>
      <c r="I227" s="149"/>
      <c r="L227" s="31"/>
      <c r="M227" s="150"/>
      <c r="T227" s="55"/>
      <c r="AT227" s="15" t="s">
        <v>138</v>
      </c>
      <c r="AU227" s="15" t="s">
        <v>88</v>
      </c>
    </row>
    <row r="228" spans="2:65" s="1" customFormat="1" ht="16.5" customHeight="1">
      <c r="B228" s="132"/>
      <c r="C228" s="133" t="s">
        <v>352</v>
      </c>
      <c r="D228" s="133" t="s">
        <v>132</v>
      </c>
      <c r="E228" s="134" t="s">
        <v>764</v>
      </c>
      <c r="F228" s="135" t="s">
        <v>765</v>
      </c>
      <c r="G228" s="136" t="s">
        <v>299</v>
      </c>
      <c r="H228" s="137">
        <v>208</v>
      </c>
      <c r="I228" s="138"/>
      <c r="J228" s="139">
        <f>ROUND(I228*H228,2)</f>
        <v>0</v>
      </c>
      <c r="K228" s="140"/>
      <c r="L228" s="31"/>
      <c r="M228" s="141" t="s">
        <v>1</v>
      </c>
      <c r="N228" s="142" t="s">
        <v>43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136</v>
      </c>
      <c r="AT228" s="145" t="s">
        <v>132</v>
      </c>
      <c r="AU228" s="145" t="s">
        <v>88</v>
      </c>
      <c r="AY228" s="15" t="s">
        <v>130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5" t="s">
        <v>86</v>
      </c>
      <c r="BK228" s="146">
        <f>ROUND(I228*H228,2)</f>
        <v>0</v>
      </c>
      <c r="BL228" s="15" t="s">
        <v>136</v>
      </c>
      <c r="BM228" s="145" t="s">
        <v>766</v>
      </c>
    </row>
    <row r="229" spans="2:65" s="1" customFormat="1" ht="16.5" customHeight="1">
      <c r="B229" s="132"/>
      <c r="C229" s="165" t="s">
        <v>356</v>
      </c>
      <c r="D229" s="165" t="s">
        <v>238</v>
      </c>
      <c r="E229" s="166" t="s">
        <v>767</v>
      </c>
      <c r="F229" s="167" t="s">
        <v>768</v>
      </c>
      <c r="G229" s="168" t="s">
        <v>299</v>
      </c>
      <c r="H229" s="169">
        <v>40</v>
      </c>
      <c r="I229" s="170"/>
      <c r="J229" s="171">
        <f>ROUND(I229*H229,2)</f>
        <v>0</v>
      </c>
      <c r="K229" s="172"/>
      <c r="L229" s="173"/>
      <c r="M229" s="174" t="s">
        <v>1</v>
      </c>
      <c r="N229" s="175" t="s">
        <v>43</v>
      </c>
      <c r="P229" s="143">
        <f>O229*H229</f>
        <v>0</v>
      </c>
      <c r="Q229" s="143">
        <v>8.0000000000000004E-4</v>
      </c>
      <c r="R229" s="143">
        <f>Q229*H229</f>
        <v>3.2000000000000001E-2</v>
      </c>
      <c r="S229" s="143">
        <v>0</v>
      </c>
      <c r="T229" s="144">
        <f>S229*H229</f>
        <v>0</v>
      </c>
      <c r="AR229" s="145" t="s">
        <v>174</v>
      </c>
      <c r="AT229" s="145" t="s">
        <v>238</v>
      </c>
      <c r="AU229" s="145" t="s">
        <v>88</v>
      </c>
      <c r="AY229" s="15" t="s">
        <v>130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5" t="s">
        <v>86</v>
      </c>
      <c r="BK229" s="146">
        <f>ROUND(I229*H229,2)</f>
        <v>0</v>
      </c>
      <c r="BL229" s="15" t="s">
        <v>136</v>
      </c>
      <c r="BM229" s="145" t="s">
        <v>769</v>
      </c>
    </row>
    <row r="230" spans="2:65" s="1" customFormat="1" ht="16.5" customHeight="1">
      <c r="B230" s="132"/>
      <c r="C230" s="165" t="s">
        <v>360</v>
      </c>
      <c r="D230" s="165" t="s">
        <v>238</v>
      </c>
      <c r="E230" s="166" t="s">
        <v>770</v>
      </c>
      <c r="F230" s="167" t="s">
        <v>771</v>
      </c>
      <c r="G230" s="168" t="s">
        <v>299</v>
      </c>
      <c r="H230" s="169">
        <v>79</v>
      </c>
      <c r="I230" s="170"/>
      <c r="J230" s="171">
        <f>ROUND(I230*H230,2)</f>
        <v>0</v>
      </c>
      <c r="K230" s="172"/>
      <c r="L230" s="173"/>
      <c r="M230" s="174" t="s">
        <v>1</v>
      </c>
      <c r="N230" s="175" t="s">
        <v>43</v>
      </c>
      <c r="P230" s="143">
        <f>O230*H230</f>
        <v>0</v>
      </c>
      <c r="Q230" s="143">
        <v>6.4999999999999997E-4</v>
      </c>
      <c r="R230" s="143">
        <f>Q230*H230</f>
        <v>5.135E-2</v>
      </c>
      <c r="S230" s="143">
        <v>0</v>
      </c>
      <c r="T230" s="144">
        <f>S230*H230</f>
        <v>0</v>
      </c>
      <c r="AR230" s="145" t="s">
        <v>174</v>
      </c>
      <c r="AT230" s="145" t="s">
        <v>238</v>
      </c>
      <c r="AU230" s="145" t="s">
        <v>88</v>
      </c>
      <c r="AY230" s="15" t="s">
        <v>130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5" t="s">
        <v>86</v>
      </c>
      <c r="BK230" s="146">
        <f>ROUND(I230*H230,2)</f>
        <v>0</v>
      </c>
      <c r="BL230" s="15" t="s">
        <v>136</v>
      </c>
      <c r="BM230" s="145" t="s">
        <v>772</v>
      </c>
    </row>
    <row r="231" spans="2:65" s="1" customFormat="1" ht="19.5">
      <c r="B231" s="31"/>
      <c r="D231" s="147" t="s">
        <v>138</v>
      </c>
      <c r="F231" s="148" t="s">
        <v>773</v>
      </c>
      <c r="I231" s="149"/>
      <c r="L231" s="31"/>
      <c r="M231" s="150"/>
      <c r="T231" s="55"/>
      <c r="AT231" s="15" t="s">
        <v>138</v>
      </c>
      <c r="AU231" s="15" t="s">
        <v>88</v>
      </c>
    </row>
    <row r="232" spans="2:65" s="1" customFormat="1" ht="21.75" customHeight="1">
      <c r="B232" s="132"/>
      <c r="C232" s="165" t="s">
        <v>364</v>
      </c>
      <c r="D232" s="165" t="s">
        <v>238</v>
      </c>
      <c r="E232" s="166" t="s">
        <v>774</v>
      </c>
      <c r="F232" s="167" t="s">
        <v>775</v>
      </c>
      <c r="G232" s="168" t="s">
        <v>299</v>
      </c>
      <c r="H232" s="169">
        <v>89</v>
      </c>
      <c r="I232" s="170"/>
      <c r="J232" s="171">
        <f t="shared" ref="J232:J248" si="0">ROUND(I232*H232,2)</f>
        <v>0</v>
      </c>
      <c r="K232" s="172"/>
      <c r="L232" s="173"/>
      <c r="M232" s="174" t="s">
        <v>1</v>
      </c>
      <c r="N232" s="175" t="s">
        <v>43</v>
      </c>
      <c r="P232" s="143">
        <f t="shared" ref="P232:P248" si="1">O232*H232</f>
        <v>0</v>
      </c>
      <c r="Q232" s="143">
        <v>5.0000000000000001E-4</v>
      </c>
      <c r="R232" s="143">
        <f t="shared" ref="R232:R248" si="2">Q232*H232</f>
        <v>4.4499999999999998E-2</v>
      </c>
      <c r="S232" s="143">
        <v>0</v>
      </c>
      <c r="T232" s="144">
        <f t="shared" ref="T232:T248" si="3">S232*H232</f>
        <v>0</v>
      </c>
      <c r="AR232" s="145" t="s">
        <v>174</v>
      </c>
      <c r="AT232" s="145" t="s">
        <v>238</v>
      </c>
      <c r="AU232" s="145" t="s">
        <v>88</v>
      </c>
      <c r="AY232" s="15" t="s">
        <v>130</v>
      </c>
      <c r="BE232" s="146">
        <f t="shared" ref="BE232:BE248" si="4">IF(N232="základní",J232,0)</f>
        <v>0</v>
      </c>
      <c r="BF232" s="146">
        <f t="shared" ref="BF232:BF248" si="5">IF(N232="snížená",J232,0)</f>
        <v>0</v>
      </c>
      <c r="BG232" s="146">
        <f t="shared" ref="BG232:BG248" si="6">IF(N232="zákl. přenesená",J232,0)</f>
        <v>0</v>
      </c>
      <c r="BH232" s="146">
        <f t="shared" ref="BH232:BH248" si="7">IF(N232="sníž. přenesená",J232,0)</f>
        <v>0</v>
      </c>
      <c r="BI232" s="146">
        <f t="shared" ref="BI232:BI248" si="8">IF(N232="nulová",J232,0)</f>
        <v>0</v>
      </c>
      <c r="BJ232" s="15" t="s">
        <v>86</v>
      </c>
      <c r="BK232" s="146">
        <f t="shared" ref="BK232:BK248" si="9">ROUND(I232*H232,2)</f>
        <v>0</v>
      </c>
      <c r="BL232" s="15" t="s">
        <v>136</v>
      </c>
      <c r="BM232" s="145" t="s">
        <v>776</v>
      </c>
    </row>
    <row r="233" spans="2:65" s="1" customFormat="1" ht="24.2" customHeight="1">
      <c r="B233" s="132"/>
      <c r="C233" s="133" t="s">
        <v>368</v>
      </c>
      <c r="D233" s="133" t="s">
        <v>132</v>
      </c>
      <c r="E233" s="134" t="s">
        <v>777</v>
      </c>
      <c r="F233" s="135" t="s">
        <v>778</v>
      </c>
      <c r="G233" s="136" t="s">
        <v>299</v>
      </c>
      <c r="H233" s="137">
        <v>79</v>
      </c>
      <c r="I233" s="138"/>
      <c r="J233" s="139">
        <f t="shared" si="0"/>
        <v>0</v>
      </c>
      <c r="K233" s="140"/>
      <c r="L233" s="31"/>
      <c r="M233" s="141" t="s">
        <v>1</v>
      </c>
      <c r="N233" s="142" t="s">
        <v>43</v>
      </c>
      <c r="P233" s="143">
        <f t="shared" si="1"/>
        <v>0</v>
      </c>
      <c r="Q233" s="143">
        <v>5.9999999999999995E-4</v>
      </c>
      <c r="R233" s="143">
        <f t="shared" si="2"/>
        <v>4.7399999999999998E-2</v>
      </c>
      <c r="S233" s="143">
        <v>0</v>
      </c>
      <c r="T233" s="144">
        <f t="shared" si="3"/>
        <v>0</v>
      </c>
      <c r="AR233" s="145" t="s">
        <v>136</v>
      </c>
      <c r="AT233" s="145" t="s">
        <v>132</v>
      </c>
      <c r="AU233" s="145" t="s">
        <v>88</v>
      </c>
      <c r="AY233" s="15" t="s">
        <v>130</v>
      </c>
      <c r="BE233" s="146">
        <f t="shared" si="4"/>
        <v>0</v>
      </c>
      <c r="BF233" s="146">
        <f t="shared" si="5"/>
        <v>0</v>
      </c>
      <c r="BG233" s="146">
        <f t="shared" si="6"/>
        <v>0</v>
      </c>
      <c r="BH233" s="146">
        <f t="shared" si="7"/>
        <v>0</v>
      </c>
      <c r="BI233" s="146">
        <f t="shared" si="8"/>
        <v>0</v>
      </c>
      <c r="BJ233" s="15" t="s">
        <v>86</v>
      </c>
      <c r="BK233" s="146">
        <f t="shared" si="9"/>
        <v>0</v>
      </c>
      <c r="BL233" s="15" t="s">
        <v>136</v>
      </c>
      <c r="BM233" s="145" t="s">
        <v>779</v>
      </c>
    </row>
    <row r="234" spans="2:65" s="1" customFormat="1" ht="24.2" customHeight="1">
      <c r="B234" s="132"/>
      <c r="C234" s="165" t="s">
        <v>372</v>
      </c>
      <c r="D234" s="165" t="s">
        <v>238</v>
      </c>
      <c r="E234" s="166" t="s">
        <v>780</v>
      </c>
      <c r="F234" s="167" t="s">
        <v>781</v>
      </c>
      <c r="G234" s="168" t="s">
        <v>299</v>
      </c>
      <c r="H234" s="169">
        <v>79</v>
      </c>
      <c r="I234" s="170"/>
      <c r="J234" s="171">
        <f t="shared" si="0"/>
        <v>0</v>
      </c>
      <c r="K234" s="172"/>
      <c r="L234" s="173"/>
      <c r="M234" s="174" t="s">
        <v>1</v>
      </c>
      <c r="N234" s="175" t="s">
        <v>43</v>
      </c>
      <c r="P234" s="143">
        <f t="shared" si="1"/>
        <v>0</v>
      </c>
      <c r="Q234" s="143">
        <v>0</v>
      </c>
      <c r="R234" s="143">
        <f t="shared" si="2"/>
        <v>0</v>
      </c>
      <c r="S234" s="143">
        <v>0</v>
      </c>
      <c r="T234" s="144">
        <f t="shared" si="3"/>
        <v>0</v>
      </c>
      <c r="AR234" s="145" t="s">
        <v>174</v>
      </c>
      <c r="AT234" s="145" t="s">
        <v>238</v>
      </c>
      <c r="AU234" s="145" t="s">
        <v>88</v>
      </c>
      <c r="AY234" s="15" t="s">
        <v>130</v>
      </c>
      <c r="BE234" s="146">
        <f t="shared" si="4"/>
        <v>0</v>
      </c>
      <c r="BF234" s="146">
        <f t="shared" si="5"/>
        <v>0</v>
      </c>
      <c r="BG234" s="146">
        <f t="shared" si="6"/>
        <v>0</v>
      </c>
      <c r="BH234" s="146">
        <f t="shared" si="7"/>
        <v>0</v>
      </c>
      <c r="BI234" s="146">
        <f t="shared" si="8"/>
        <v>0</v>
      </c>
      <c r="BJ234" s="15" t="s">
        <v>86</v>
      </c>
      <c r="BK234" s="146">
        <f t="shared" si="9"/>
        <v>0</v>
      </c>
      <c r="BL234" s="15" t="s">
        <v>136</v>
      </c>
      <c r="BM234" s="145" t="s">
        <v>782</v>
      </c>
    </row>
    <row r="235" spans="2:65" s="1" customFormat="1" ht="16.5" customHeight="1">
      <c r="B235" s="132"/>
      <c r="C235" s="133" t="s">
        <v>376</v>
      </c>
      <c r="D235" s="133" t="s">
        <v>132</v>
      </c>
      <c r="E235" s="134" t="s">
        <v>783</v>
      </c>
      <c r="F235" s="135" t="s">
        <v>784</v>
      </c>
      <c r="G235" s="136" t="s">
        <v>299</v>
      </c>
      <c r="H235" s="137">
        <v>12</v>
      </c>
      <c r="I235" s="138"/>
      <c r="J235" s="139">
        <f t="shared" si="0"/>
        <v>0</v>
      </c>
      <c r="K235" s="140"/>
      <c r="L235" s="31"/>
      <c r="M235" s="141" t="s">
        <v>1</v>
      </c>
      <c r="N235" s="142" t="s">
        <v>43</v>
      </c>
      <c r="P235" s="143">
        <f t="shared" si="1"/>
        <v>0</v>
      </c>
      <c r="Q235" s="143">
        <v>1.0000000000000001E-5</v>
      </c>
      <c r="R235" s="143">
        <f t="shared" si="2"/>
        <v>1.2000000000000002E-4</v>
      </c>
      <c r="S235" s="143">
        <v>0</v>
      </c>
      <c r="T235" s="144">
        <f t="shared" si="3"/>
        <v>0</v>
      </c>
      <c r="AR235" s="145" t="s">
        <v>136</v>
      </c>
      <c r="AT235" s="145" t="s">
        <v>132</v>
      </c>
      <c r="AU235" s="145" t="s">
        <v>88</v>
      </c>
      <c r="AY235" s="15" t="s">
        <v>130</v>
      </c>
      <c r="BE235" s="146">
        <f t="shared" si="4"/>
        <v>0</v>
      </c>
      <c r="BF235" s="146">
        <f t="shared" si="5"/>
        <v>0</v>
      </c>
      <c r="BG235" s="146">
        <f t="shared" si="6"/>
        <v>0</v>
      </c>
      <c r="BH235" s="146">
        <f t="shared" si="7"/>
        <v>0</v>
      </c>
      <c r="BI235" s="146">
        <f t="shared" si="8"/>
        <v>0</v>
      </c>
      <c r="BJ235" s="15" t="s">
        <v>86</v>
      </c>
      <c r="BK235" s="146">
        <f t="shared" si="9"/>
        <v>0</v>
      </c>
      <c r="BL235" s="15" t="s">
        <v>136</v>
      </c>
      <c r="BM235" s="145" t="s">
        <v>785</v>
      </c>
    </row>
    <row r="236" spans="2:65" s="1" customFormat="1" ht="16.5" customHeight="1">
      <c r="B236" s="132"/>
      <c r="C236" s="165" t="s">
        <v>380</v>
      </c>
      <c r="D236" s="165" t="s">
        <v>238</v>
      </c>
      <c r="E236" s="166" t="s">
        <v>786</v>
      </c>
      <c r="F236" s="167" t="s">
        <v>787</v>
      </c>
      <c r="G236" s="168" t="s">
        <v>299</v>
      </c>
      <c r="H236" s="169">
        <v>10</v>
      </c>
      <c r="I236" s="170"/>
      <c r="J236" s="171">
        <f t="shared" si="0"/>
        <v>0</v>
      </c>
      <c r="K236" s="172"/>
      <c r="L236" s="173"/>
      <c r="M236" s="174" t="s">
        <v>1</v>
      </c>
      <c r="N236" s="175" t="s">
        <v>43</v>
      </c>
      <c r="P236" s="143">
        <f t="shared" si="1"/>
        <v>0</v>
      </c>
      <c r="Q236" s="143">
        <v>4.1999999999999997E-3</v>
      </c>
      <c r="R236" s="143">
        <f t="shared" si="2"/>
        <v>4.1999999999999996E-2</v>
      </c>
      <c r="S236" s="143">
        <v>0</v>
      </c>
      <c r="T236" s="144">
        <f t="shared" si="3"/>
        <v>0</v>
      </c>
      <c r="AR236" s="145" t="s">
        <v>174</v>
      </c>
      <c r="AT236" s="145" t="s">
        <v>238</v>
      </c>
      <c r="AU236" s="145" t="s">
        <v>88</v>
      </c>
      <c r="AY236" s="15" t="s">
        <v>130</v>
      </c>
      <c r="BE236" s="146">
        <f t="shared" si="4"/>
        <v>0</v>
      </c>
      <c r="BF236" s="146">
        <f t="shared" si="5"/>
        <v>0</v>
      </c>
      <c r="BG236" s="146">
        <f t="shared" si="6"/>
        <v>0</v>
      </c>
      <c r="BH236" s="146">
        <f t="shared" si="7"/>
        <v>0</v>
      </c>
      <c r="BI236" s="146">
        <f t="shared" si="8"/>
        <v>0</v>
      </c>
      <c r="BJ236" s="15" t="s">
        <v>86</v>
      </c>
      <c r="BK236" s="146">
        <f t="shared" si="9"/>
        <v>0</v>
      </c>
      <c r="BL236" s="15" t="s">
        <v>136</v>
      </c>
      <c r="BM236" s="145" t="s">
        <v>788</v>
      </c>
    </row>
    <row r="237" spans="2:65" s="1" customFormat="1" ht="16.5" customHeight="1">
      <c r="B237" s="132"/>
      <c r="C237" s="165" t="s">
        <v>384</v>
      </c>
      <c r="D237" s="165" t="s">
        <v>238</v>
      </c>
      <c r="E237" s="166" t="s">
        <v>789</v>
      </c>
      <c r="F237" s="167" t="s">
        <v>790</v>
      </c>
      <c r="G237" s="168" t="s">
        <v>299</v>
      </c>
      <c r="H237" s="169">
        <v>2</v>
      </c>
      <c r="I237" s="170"/>
      <c r="J237" s="171">
        <f t="shared" si="0"/>
        <v>0</v>
      </c>
      <c r="K237" s="172"/>
      <c r="L237" s="173"/>
      <c r="M237" s="174" t="s">
        <v>1</v>
      </c>
      <c r="N237" s="175" t="s">
        <v>43</v>
      </c>
      <c r="P237" s="143">
        <f t="shared" si="1"/>
        <v>0</v>
      </c>
      <c r="Q237" s="143">
        <v>1.8E-3</v>
      </c>
      <c r="R237" s="143">
        <f t="shared" si="2"/>
        <v>3.5999999999999999E-3</v>
      </c>
      <c r="S237" s="143">
        <v>0</v>
      </c>
      <c r="T237" s="144">
        <f t="shared" si="3"/>
        <v>0</v>
      </c>
      <c r="AR237" s="145" t="s">
        <v>174</v>
      </c>
      <c r="AT237" s="145" t="s">
        <v>238</v>
      </c>
      <c r="AU237" s="145" t="s">
        <v>88</v>
      </c>
      <c r="AY237" s="15" t="s">
        <v>130</v>
      </c>
      <c r="BE237" s="146">
        <f t="shared" si="4"/>
        <v>0</v>
      </c>
      <c r="BF237" s="146">
        <f t="shared" si="5"/>
        <v>0</v>
      </c>
      <c r="BG237" s="146">
        <f t="shared" si="6"/>
        <v>0</v>
      </c>
      <c r="BH237" s="146">
        <f t="shared" si="7"/>
        <v>0</v>
      </c>
      <c r="BI237" s="146">
        <f t="shared" si="8"/>
        <v>0</v>
      </c>
      <c r="BJ237" s="15" t="s">
        <v>86</v>
      </c>
      <c r="BK237" s="146">
        <f t="shared" si="9"/>
        <v>0</v>
      </c>
      <c r="BL237" s="15" t="s">
        <v>136</v>
      </c>
      <c r="BM237" s="145" t="s">
        <v>791</v>
      </c>
    </row>
    <row r="238" spans="2:65" s="1" customFormat="1" ht="24.2" customHeight="1">
      <c r="B238" s="132"/>
      <c r="C238" s="165" t="s">
        <v>388</v>
      </c>
      <c r="D238" s="165" t="s">
        <v>238</v>
      </c>
      <c r="E238" s="166" t="s">
        <v>792</v>
      </c>
      <c r="F238" s="167" t="s">
        <v>793</v>
      </c>
      <c r="G238" s="168" t="s">
        <v>299</v>
      </c>
      <c r="H238" s="169">
        <v>2</v>
      </c>
      <c r="I238" s="170"/>
      <c r="J238" s="171">
        <f t="shared" si="0"/>
        <v>0</v>
      </c>
      <c r="K238" s="172"/>
      <c r="L238" s="173"/>
      <c r="M238" s="174" t="s">
        <v>1</v>
      </c>
      <c r="N238" s="175" t="s">
        <v>43</v>
      </c>
      <c r="P238" s="143">
        <f t="shared" si="1"/>
        <v>0</v>
      </c>
      <c r="Q238" s="143">
        <v>0</v>
      </c>
      <c r="R238" s="143">
        <f t="shared" si="2"/>
        <v>0</v>
      </c>
      <c r="S238" s="143">
        <v>0</v>
      </c>
      <c r="T238" s="144">
        <f t="shared" si="3"/>
        <v>0</v>
      </c>
      <c r="AR238" s="145" t="s">
        <v>174</v>
      </c>
      <c r="AT238" s="145" t="s">
        <v>238</v>
      </c>
      <c r="AU238" s="145" t="s">
        <v>88</v>
      </c>
      <c r="AY238" s="15" t="s">
        <v>130</v>
      </c>
      <c r="BE238" s="146">
        <f t="shared" si="4"/>
        <v>0</v>
      </c>
      <c r="BF238" s="146">
        <f t="shared" si="5"/>
        <v>0</v>
      </c>
      <c r="BG238" s="146">
        <f t="shared" si="6"/>
        <v>0</v>
      </c>
      <c r="BH238" s="146">
        <f t="shared" si="7"/>
        <v>0</v>
      </c>
      <c r="BI238" s="146">
        <f t="shared" si="8"/>
        <v>0</v>
      </c>
      <c r="BJ238" s="15" t="s">
        <v>86</v>
      </c>
      <c r="BK238" s="146">
        <f t="shared" si="9"/>
        <v>0</v>
      </c>
      <c r="BL238" s="15" t="s">
        <v>136</v>
      </c>
      <c r="BM238" s="145" t="s">
        <v>794</v>
      </c>
    </row>
    <row r="239" spans="2:65" s="1" customFormat="1" ht="37.9" customHeight="1">
      <c r="B239" s="132"/>
      <c r="C239" s="133" t="s">
        <v>392</v>
      </c>
      <c r="D239" s="133" t="s">
        <v>132</v>
      </c>
      <c r="E239" s="134" t="s">
        <v>795</v>
      </c>
      <c r="F239" s="135" t="s">
        <v>796</v>
      </c>
      <c r="G239" s="136" t="s">
        <v>299</v>
      </c>
      <c r="H239" s="137">
        <v>79</v>
      </c>
      <c r="I239" s="138"/>
      <c r="J239" s="139">
        <f t="shared" si="0"/>
        <v>0</v>
      </c>
      <c r="K239" s="140"/>
      <c r="L239" s="31"/>
      <c r="M239" s="141" t="s">
        <v>1</v>
      </c>
      <c r="N239" s="142" t="s">
        <v>43</v>
      </c>
      <c r="P239" s="143">
        <f t="shared" si="1"/>
        <v>0</v>
      </c>
      <c r="Q239" s="143">
        <v>1.7000000000000001E-4</v>
      </c>
      <c r="R239" s="143">
        <f t="shared" si="2"/>
        <v>1.3430000000000001E-2</v>
      </c>
      <c r="S239" s="143">
        <v>0</v>
      </c>
      <c r="T239" s="144">
        <f t="shared" si="3"/>
        <v>0</v>
      </c>
      <c r="AR239" s="145" t="s">
        <v>136</v>
      </c>
      <c r="AT239" s="145" t="s">
        <v>132</v>
      </c>
      <c r="AU239" s="145" t="s">
        <v>88</v>
      </c>
      <c r="AY239" s="15" t="s">
        <v>130</v>
      </c>
      <c r="BE239" s="146">
        <f t="shared" si="4"/>
        <v>0</v>
      </c>
      <c r="BF239" s="146">
        <f t="shared" si="5"/>
        <v>0</v>
      </c>
      <c r="BG239" s="146">
        <f t="shared" si="6"/>
        <v>0</v>
      </c>
      <c r="BH239" s="146">
        <f t="shared" si="7"/>
        <v>0</v>
      </c>
      <c r="BI239" s="146">
        <f t="shared" si="8"/>
        <v>0</v>
      </c>
      <c r="BJ239" s="15" t="s">
        <v>86</v>
      </c>
      <c r="BK239" s="146">
        <f t="shared" si="9"/>
        <v>0</v>
      </c>
      <c r="BL239" s="15" t="s">
        <v>136</v>
      </c>
      <c r="BM239" s="145" t="s">
        <v>797</v>
      </c>
    </row>
    <row r="240" spans="2:65" s="1" customFormat="1" ht="16.5" customHeight="1">
      <c r="B240" s="132"/>
      <c r="C240" s="133" t="s">
        <v>396</v>
      </c>
      <c r="D240" s="133" t="s">
        <v>132</v>
      </c>
      <c r="E240" s="134" t="s">
        <v>798</v>
      </c>
      <c r="F240" s="135" t="s">
        <v>799</v>
      </c>
      <c r="G240" s="136" t="s">
        <v>299</v>
      </c>
      <c r="H240" s="137">
        <v>3</v>
      </c>
      <c r="I240" s="138"/>
      <c r="J240" s="139">
        <f t="shared" si="0"/>
        <v>0</v>
      </c>
      <c r="K240" s="140"/>
      <c r="L240" s="31"/>
      <c r="M240" s="141" t="s">
        <v>1</v>
      </c>
      <c r="N240" s="142" t="s">
        <v>43</v>
      </c>
      <c r="P240" s="143">
        <f t="shared" si="1"/>
        <v>0</v>
      </c>
      <c r="Q240" s="143">
        <v>2.0000000000000002E-5</v>
      </c>
      <c r="R240" s="143">
        <f t="shared" si="2"/>
        <v>6.0000000000000008E-5</v>
      </c>
      <c r="S240" s="143">
        <v>0</v>
      </c>
      <c r="T240" s="144">
        <f t="shared" si="3"/>
        <v>0</v>
      </c>
      <c r="AR240" s="145" t="s">
        <v>136</v>
      </c>
      <c r="AT240" s="145" t="s">
        <v>132</v>
      </c>
      <c r="AU240" s="145" t="s">
        <v>88</v>
      </c>
      <c r="AY240" s="15" t="s">
        <v>130</v>
      </c>
      <c r="BE240" s="146">
        <f t="shared" si="4"/>
        <v>0</v>
      </c>
      <c r="BF240" s="146">
        <f t="shared" si="5"/>
        <v>0</v>
      </c>
      <c r="BG240" s="146">
        <f t="shared" si="6"/>
        <v>0</v>
      </c>
      <c r="BH240" s="146">
        <f t="shared" si="7"/>
        <v>0</v>
      </c>
      <c r="BI240" s="146">
        <f t="shared" si="8"/>
        <v>0</v>
      </c>
      <c r="BJ240" s="15" t="s">
        <v>86</v>
      </c>
      <c r="BK240" s="146">
        <f t="shared" si="9"/>
        <v>0</v>
      </c>
      <c r="BL240" s="15" t="s">
        <v>136</v>
      </c>
      <c r="BM240" s="145" t="s">
        <v>800</v>
      </c>
    </row>
    <row r="241" spans="2:65" s="1" customFormat="1" ht="16.5" customHeight="1">
      <c r="B241" s="132"/>
      <c r="C241" s="165" t="s">
        <v>400</v>
      </c>
      <c r="D241" s="165" t="s">
        <v>238</v>
      </c>
      <c r="E241" s="166" t="s">
        <v>801</v>
      </c>
      <c r="F241" s="167" t="s">
        <v>802</v>
      </c>
      <c r="G241" s="168" t="s">
        <v>299</v>
      </c>
      <c r="H241" s="169">
        <v>1</v>
      </c>
      <c r="I241" s="170"/>
      <c r="J241" s="171">
        <f t="shared" si="0"/>
        <v>0</v>
      </c>
      <c r="K241" s="172"/>
      <c r="L241" s="173"/>
      <c r="M241" s="174" t="s">
        <v>1</v>
      </c>
      <c r="N241" s="175" t="s">
        <v>43</v>
      </c>
      <c r="P241" s="143">
        <f t="shared" si="1"/>
        <v>0</v>
      </c>
      <c r="Q241" s="143">
        <v>8.5000000000000006E-3</v>
      </c>
      <c r="R241" s="143">
        <f t="shared" si="2"/>
        <v>8.5000000000000006E-3</v>
      </c>
      <c r="S241" s="143">
        <v>0</v>
      </c>
      <c r="T241" s="144">
        <f t="shared" si="3"/>
        <v>0</v>
      </c>
      <c r="AR241" s="145" t="s">
        <v>174</v>
      </c>
      <c r="AT241" s="145" t="s">
        <v>238</v>
      </c>
      <c r="AU241" s="145" t="s">
        <v>88</v>
      </c>
      <c r="AY241" s="15" t="s">
        <v>130</v>
      </c>
      <c r="BE241" s="146">
        <f t="shared" si="4"/>
        <v>0</v>
      </c>
      <c r="BF241" s="146">
        <f t="shared" si="5"/>
        <v>0</v>
      </c>
      <c r="BG241" s="146">
        <f t="shared" si="6"/>
        <v>0</v>
      </c>
      <c r="BH241" s="146">
        <f t="shared" si="7"/>
        <v>0</v>
      </c>
      <c r="BI241" s="146">
        <f t="shared" si="8"/>
        <v>0</v>
      </c>
      <c r="BJ241" s="15" t="s">
        <v>86</v>
      </c>
      <c r="BK241" s="146">
        <f t="shared" si="9"/>
        <v>0</v>
      </c>
      <c r="BL241" s="15" t="s">
        <v>136</v>
      </c>
      <c r="BM241" s="145" t="s">
        <v>803</v>
      </c>
    </row>
    <row r="242" spans="2:65" s="1" customFormat="1" ht="16.5" customHeight="1">
      <c r="B242" s="132"/>
      <c r="C242" s="165" t="s">
        <v>404</v>
      </c>
      <c r="D242" s="165" t="s">
        <v>238</v>
      </c>
      <c r="E242" s="166" t="s">
        <v>804</v>
      </c>
      <c r="F242" s="167" t="s">
        <v>805</v>
      </c>
      <c r="G242" s="168" t="s">
        <v>299</v>
      </c>
      <c r="H242" s="169">
        <v>2</v>
      </c>
      <c r="I242" s="170"/>
      <c r="J242" s="171">
        <f t="shared" si="0"/>
        <v>0</v>
      </c>
      <c r="K242" s="172"/>
      <c r="L242" s="173"/>
      <c r="M242" s="174" t="s">
        <v>1</v>
      </c>
      <c r="N242" s="175" t="s">
        <v>43</v>
      </c>
      <c r="P242" s="143">
        <f t="shared" si="1"/>
        <v>0</v>
      </c>
      <c r="Q242" s="143">
        <v>4.4999999999999997E-3</v>
      </c>
      <c r="R242" s="143">
        <f t="shared" si="2"/>
        <v>8.9999999999999993E-3</v>
      </c>
      <c r="S242" s="143">
        <v>0</v>
      </c>
      <c r="T242" s="144">
        <f t="shared" si="3"/>
        <v>0</v>
      </c>
      <c r="AR242" s="145" t="s">
        <v>174</v>
      </c>
      <c r="AT242" s="145" t="s">
        <v>238</v>
      </c>
      <c r="AU242" s="145" t="s">
        <v>88</v>
      </c>
      <c r="AY242" s="15" t="s">
        <v>130</v>
      </c>
      <c r="BE242" s="146">
        <f t="shared" si="4"/>
        <v>0</v>
      </c>
      <c r="BF242" s="146">
        <f t="shared" si="5"/>
        <v>0</v>
      </c>
      <c r="BG242" s="146">
        <f t="shared" si="6"/>
        <v>0</v>
      </c>
      <c r="BH242" s="146">
        <f t="shared" si="7"/>
        <v>0</v>
      </c>
      <c r="BI242" s="146">
        <f t="shared" si="8"/>
        <v>0</v>
      </c>
      <c r="BJ242" s="15" t="s">
        <v>86</v>
      </c>
      <c r="BK242" s="146">
        <f t="shared" si="9"/>
        <v>0</v>
      </c>
      <c r="BL242" s="15" t="s">
        <v>136</v>
      </c>
      <c r="BM242" s="145" t="s">
        <v>806</v>
      </c>
    </row>
    <row r="243" spans="2:65" s="1" customFormat="1" ht="24.2" customHeight="1">
      <c r="B243" s="132"/>
      <c r="C243" s="165" t="s">
        <v>408</v>
      </c>
      <c r="D243" s="165" t="s">
        <v>238</v>
      </c>
      <c r="E243" s="166" t="s">
        <v>807</v>
      </c>
      <c r="F243" s="167" t="s">
        <v>808</v>
      </c>
      <c r="G243" s="168" t="s">
        <v>299</v>
      </c>
      <c r="H243" s="169">
        <v>2</v>
      </c>
      <c r="I243" s="170"/>
      <c r="J243" s="171">
        <f t="shared" si="0"/>
        <v>0</v>
      </c>
      <c r="K243" s="172"/>
      <c r="L243" s="173"/>
      <c r="M243" s="174" t="s">
        <v>1</v>
      </c>
      <c r="N243" s="175" t="s">
        <v>43</v>
      </c>
      <c r="P243" s="143">
        <f t="shared" si="1"/>
        <v>0</v>
      </c>
      <c r="Q243" s="143">
        <v>0</v>
      </c>
      <c r="R243" s="143">
        <f t="shared" si="2"/>
        <v>0</v>
      </c>
      <c r="S243" s="143">
        <v>0</v>
      </c>
      <c r="T243" s="144">
        <f t="shared" si="3"/>
        <v>0</v>
      </c>
      <c r="AR243" s="145" t="s">
        <v>174</v>
      </c>
      <c r="AT243" s="145" t="s">
        <v>238</v>
      </c>
      <c r="AU243" s="145" t="s">
        <v>88</v>
      </c>
      <c r="AY243" s="15" t="s">
        <v>130</v>
      </c>
      <c r="BE243" s="146">
        <f t="shared" si="4"/>
        <v>0</v>
      </c>
      <c r="BF243" s="146">
        <f t="shared" si="5"/>
        <v>0</v>
      </c>
      <c r="BG243" s="146">
        <f t="shared" si="6"/>
        <v>0</v>
      </c>
      <c r="BH243" s="146">
        <f t="shared" si="7"/>
        <v>0</v>
      </c>
      <c r="BI243" s="146">
        <f t="shared" si="8"/>
        <v>0</v>
      </c>
      <c r="BJ243" s="15" t="s">
        <v>86</v>
      </c>
      <c r="BK243" s="146">
        <f t="shared" si="9"/>
        <v>0</v>
      </c>
      <c r="BL243" s="15" t="s">
        <v>136</v>
      </c>
      <c r="BM243" s="145" t="s">
        <v>809</v>
      </c>
    </row>
    <row r="244" spans="2:65" s="1" customFormat="1" ht="21.75" customHeight="1">
      <c r="B244" s="132"/>
      <c r="C244" s="133" t="s">
        <v>412</v>
      </c>
      <c r="D244" s="133" t="s">
        <v>132</v>
      </c>
      <c r="E244" s="134" t="s">
        <v>810</v>
      </c>
      <c r="F244" s="135" t="s">
        <v>811</v>
      </c>
      <c r="G244" s="136" t="s">
        <v>299</v>
      </c>
      <c r="H244" s="137">
        <v>33</v>
      </c>
      <c r="I244" s="138"/>
      <c r="J244" s="139">
        <f t="shared" si="0"/>
        <v>0</v>
      </c>
      <c r="K244" s="140"/>
      <c r="L244" s="31"/>
      <c r="M244" s="141" t="s">
        <v>1</v>
      </c>
      <c r="N244" s="142" t="s">
        <v>43</v>
      </c>
      <c r="P244" s="143">
        <f t="shared" si="1"/>
        <v>0</v>
      </c>
      <c r="Q244" s="143">
        <v>0</v>
      </c>
      <c r="R244" s="143">
        <f t="shared" si="2"/>
        <v>0</v>
      </c>
      <c r="S244" s="143">
        <v>0.55000000000000004</v>
      </c>
      <c r="T244" s="144">
        <f t="shared" si="3"/>
        <v>18.150000000000002</v>
      </c>
      <c r="AR244" s="145" t="s">
        <v>136</v>
      </c>
      <c r="AT244" s="145" t="s">
        <v>132</v>
      </c>
      <c r="AU244" s="145" t="s">
        <v>88</v>
      </c>
      <c r="AY244" s="15" t="s">
        <v>130</v>
      </c>
      <c r="BE244" s="146">
        <f t="shared" si="4"/>
        <v>0</v>
      </c>
      <c r="BF244" s="146">
        <f t="shared" si="5"/>
        <v>0</v>
      </c>
      <c r="BG244" s="146">
        <f t="shared" si="6"/>
        <v>0</v>
      </c>
      <c r="BH244" s="146">
        <f t="shared" si="7"/>
        <v>0</v>
      </c>
      <c r="BI244" s="146">
        <f t="shared" si="8"/>
        <v>0</v>
      </c>
      <c r="BJ244" s="15" t="s">
        <v>86</v>
      </c>
      <c r="BK244" s="146">
        <f t="shared" si="9"/>
        <v>0</v>
      </c>
      <c r="BL244" s="15" t="s">
        <v>136</v>
      </c>
      <c r="BM244" s="145" t="s">
        <v>812</v>
      </c>
    </row>
    <row r="245" spans="2:65" s="1" customFormat="1" ht="21.75" customHeight="1">
      <c r="B245" s="132"/>
      <c r="C245" s="133" t="s">
        <v>416</v>
      </c>
      <c r="D245" s="133" t="s">
        <v>132</v>
      </c>
      <c r="E245" s="134" t="s">
        <v>813</v>
      </c>
      <c r="F245" s="135" t="s">
        <v>814</v>
      </c>
      <c r="G245" s="136" t="s">
        <v>146</v>
      </c>
      <c r="H245" s="137">
        <v>77</v>
      </c>
      <c r="I245" s="138"/>
      <c r="J245" s="139">
        <f t="shared" si="0"/>
        <v>0</v>
      </c>
      <c r="K245" s="140"/>
      <c r="L245" s="31"/>
      <c r="M245" s="141" t="s">
        <v>1</v>
      </c>
      <c r="N245" s="142" t="s">
        <v>43</v>
      </c>
      <c r="P245" s="143">
        <f t="shared" si="1"/>
        <v>0</v>
      </c>
      <c r="Q245" s="143">
        <v>3.1E-4</v>
      </c>
      <c r="R245" s="143">
        <f t="shared" si="2"/>
        <v>2.3869999999999999E-2</v>
      </c>
      <c r="S245" s="143">
        <v>0</v>
      </c>
      <c r="T245" s="144">
        <f t="shared" si="3"/>
        <v>0</v>
      </c>
      <c r="AR245" s="145" t="s">
        <v>136</v>
      </c>
      <c r="AT245" s="145" t="s">
        <v>132</v>
      </c>
      <c r="AU245" s="145" t="s">
        <v>88</v>
      </c>
      <c r="AY245" s="15" t="s">
        <v>130</v>
      </c>
      <c r="BE245" s="146">
        <f t="shared" si="4"/>
        <v>0</v>
      </c>
      <c r="BF245" s="146">
        <f t="shared" si="5"/>
        <v>0</v>
      </c>
      <c r="BG245" s="146">
        <f t="shared" si="6"/>
        <v>0</v>
      </c>
      <c r="BH245" s="146">
        <f t="shared" si="7"/>
        <v>0</v>
      </c>
      <c r="BI245" s="146">
        <f t="shared" si="8"/>
        <v>0</v>
      </c>
      <c r="BJ245" s="15" t="s">
        <v>86</v>
      </c>
      <c r="BK245" s="146">
        <f t="shared" si="9"/>
        <v>0</v>
      </c>
      <c r="BL245" s="15" t="s">
        <v>136</v>
      </c>
      <c r="BM245" s="145" t="s">
        <v>815</v>
      </c>
    </row>
    <row r="246" spans="2:65" s="1" customFormat="1" ht="21.75" customHeight="1">
      <c r="B246" s="132"/>
      <c r="C246" s="133" t="s">
        <v>420</v>
      </c>
      <c r="D246" s="133" t="s">
        <v>132</v>
      </c>
      <c r="E246" s="134" t="s">
        <v>816</v>
      </c>
      <c r="F246" s="135" t="s">
        <v>817</v>
      </c>
      <c r="G246" s="136" t="s">
        <v>146</v>
      </c>
      <c r="H246" s="137">
        <v>846</v>
      </c>
      <c r="I246" s="138"/>
      <c r="J246" s="139">
        <f t="shared" si="0"/>
        <v>0</v>
      </c>
      <c r="K246" s="140"/>
      <c r="L246" s="31"/>
      <c r="M246" s="141" t="s">
        <v>1</v>
      </c>
      <c r="N246" s="142" t="s">
        <v>43</v>
      </c>
      <c r="P246" s="143">
        <f t="shared" si="1"/>
        <v>0</v>
      </c>
      <c r="Q246" s="143">
        <v>3.1E-4</v>
      </c>
      <c r="R246" s="143">
        <f t="shared" si="2"/>
        <v>0.26225999999999999</v>
      </c>
      <c r="S246" s="143">
        <v>0</v>
      </c>
      <c r="T246" s="144">
        <f t="shared" si="3"/>
        <v>0</v>
      </c>
      <c r="AR246" s="145" t="s">
        <v>136</v>
      </c>
      <c r="AT246" s="145" t="s">
        <v>132</v>
      </c>
      <c r="AU246" s="145" t="s">
        <v>88</v>
      </c>
      <c r="AY246" s="15" t="s">
        <v>130</v>
      </c>
      <c r="BE246" s="146">
        <f t="shared" si="4"/>
        <v>0</v>
      </c>
      <c r="BF246" s="146">
        <f t="shared" si="5"/>
        <v>0</v>
      </c>
      <c r="BG246" s="146">
        <f t="shared" si="6"/>
        <v>0</v>
      </c>
      <c r="BH246" s="146">
        <f t="shared" si="7"/>
        <v>0</v>
      </c>
      <c r="BI246" s="146">
        <f t="shared" si="8"/>
        <v>0</v>
      </c>
      <c r="BJ246" s="15" t="s">
        <v>86</v>
      </c>
      <c r="BK246" s="146">
        <f t="shared" si="9"/>
        <v>0</v>
      </c>
      <c r="BL246" s="15" t="s">
        <v>136</v>
      </c>
      <c r="BM246" s="145" t="s">
        <v>818</v>
      </c>
    </row>
    <row r="247" spans="2:65" s="1" customFormat="1" ht="21.75" customHeight="1">
      <c r="B247" s="132"/>
      <c r="C247" s="133" t="s">
        <v>424</v>
      </c>
      <c r="D247" s="133" t="s">
        <v>132</v>
      </c>
      <c r="E247" s="134" t="s">
        <v>819</v>
      </c>
      <c r="F247" s="135" t="s">
        <v>820</v>
      </c>
      <c r="G247" s="136" t="s">
        <v>821</v>
      </c>
      <c r="H247" s="137">
        <v>106</v>
      </c>
      <c r="I247" s="138"/>
      <c r="J247" s="139">
        <f t="shared" si="0"/>
        <v>0</v>
      </c>
      <c r="K247" s="140"/>
      <c r="L247" s="31"/>
      <c r="M247" s="141" t="s">
        <v>1</v>
      </c>
      <c r="N247" s="142" t="s">
        <v>43</v>
      </c>
      <c r="P247" s="143">
        <f t="shared" si="1"/>
        <v>0</v>
      </c>
      <c r="Q247" s="143">
        <v>2.5000000000000001E-4</v>
      </c>
      <c r="R247" s="143">
        <f t="shared" si="2"/>
        <v>2.6499999999999999E-2</v>
      </c>
      <c r="S247" s="143">
        <v>0</v>
      </c>
      <c r="T247" s="144">
        <f t="shared" si="3"/>
        <v>0</v>
      </c>
      <c r="AR247" s="145" t="s">
        <v>136</v>
      </c>
      <c r="AT247" s="145" t="s">
        <v>132</v>
      </c>
      <c r="AU247" s="145" t="s">
        <v>88</v>
      </c>
      <c r="AY247" s="15" t="s">
        <v>130</v>
      </c>
      <c r="BE247" s="146">
        <f t="shared" si="4"/>
        <v>0</v>
      </c>
      <c r="BF247" s="146">
        <f t="shared" si="5"/>
        <v>0</v>
      </c>
      <c r="BG247" s="146">
        <f t="shared" si="6"/>
        <v>0</v>
      </c>
      <c r="BH247" s="146">
        <f t="shared" si="7"/>
        <v>0</v>
      </c>
      <c r="BI247" s="146">
        <f t="shared" si="8"/>
        <v>0</v>
      </c>
      <c r="BJ247" s="15" t="s">
        <v>86</v>
      </c>
      <c r="BK247" s="146">
        <f t="shared" si="9"/>
        <v>0</v>
      </c>
      <c r="BL247" s="15" t="s">
        <v>136</v>
      </c>
      <c r="BM247" s="145" t="s">
        <v>822</v>
      </c>
    </row>
    <row r="248" spans="2:65" s="1" customFormat="1" ht="24.2" customHeight="1">
      <c r="B248" s="132"/>
      <c r="C248" s="133" t="s">
        <v>428</v>
      </c>
      <c r="D248" s="133" t="s">
        <v>132</v>
      </c>
      <c r="E248" s="134" t="s">
        <v>823</v>
      </c>
      <c r="F248" s="135" t="s">
        <v>824</v>
      </c>
      <c r="G248" s="136" t="s">
        <v>299</v>
      </c>
      <c r="H248" s="137">
        <v>6</v>
      </c>
      <c r="I248" s="138"/>
      <c r="J248" s="139">
        <f t="shared" si="0"/>
        <v>0</v>
      </c>
      <c r="K248" s="140"/>
      <c r="L248" s="31"/>
      <c r="M248" s="141" t="s">
        <v>1</v>
      </c>
      <c r="N248" s="142" t="s">
        <v>43</v>
      </c>
      <c r="P248" s="143">
        <f t="shared" si="1"/>
        <v>0</v>
      </c>
      <c r="Q248" s="143">
        <v>1.92726</v>
      </c>
      <c r="R248" s="143">
        <f t="shared" si="2"/>
        <v>11.563559999999999</v>
      </c>
      <c r="S248" s="143">
        <v>0</v>
      </c>
      <c r="T248" s="144">
        <f t="shared" si="3"/>
        <v>0</v>
      </c>
      <c r="AR248" s="145" t="s">
        <v>136</v>
      </c>
      <c r="AT248" s="145" t="s">
        <v>132</v>
      </c>
      <c r="AU248" s="145" t="s">
        <v>88</v>
      </c>
      <c r="AY248" s="15" t="s">
        <v>130</v>
      </c>
      <c r="BE248" s="146">
        <f t="shared" si="4"/>
        <v>0</v>
      </c>
      <c r="BF248" s="146">
        <f t="shared" si="5"/>
        <v>0</v>
      </c>
      <c r="BG248" s="146">
        <f t="shared" si="6"/>
        <v>0</v>
      </c>
      <c r="BH248" s="146">
        <f t="shared" si="7"/>
        <v>0</v>
      </c>
      <c r="BI248" s="146">
        <f t="shared" si="8"/>
        <v>0</v>
      </c>
      <c r="BJ248" s="15" t="s">
        <v>86</v>
      </c>
      <c r="BK248" s="146">
        <f t="shared" si="9"/>
        <v>0</v>
      </c>
      <c r="BL248" s="15" t="s">
        <v>136</v>
      </c>
      <c r="BM248" s="145" t="s">
        <v>825</v>
      </c>
    </row>
    <row r="249" spans="2:65" s="1" customFormat="1" ht="68.25">
      <c r="B249" s="31"/>
      <c r="D249" s="147" t="s">
        <v>138</v>
      </c>
      <c r="F249" s="148" t="s">
        <v>826</v>
      </c>
      <c r="I249" s="149"/>
      <c r="L249" s="31"/>
      <c r="M249" s="150"/>
      <c r="T249" s="55"/>
      <c r="AT249" s="15" t="s">
        <v>138</v>
      </c>
      <c r="AU249" s="15" t="s">
        <v>88</v>
      </c>
    </row>
    <row r="250" spans="2:65" s="1" customFormat="1" ht="24.2" customHeight="1">
      <c r="B250" s="132"/>
      <c r="C250" s="133" t="s">
        <v>432</v>
      </c>
      <c r="D250" s="133" t="s">
        <v>132</v>
      </c>
      <c r="E250" s="134" t="s">
        <v>827</v>
      </c>
      <c r="F250" s="135" t="s">
        <v>828</v>
      </c>
      <c r="G250" s="136" t="s">
        <v>299</v>
      </c>
      <c r="H250" s="137">
        <v>14</v>
      </c>
      <c r="I250" s="138"/>
      <c r="J250" s="139">
        <f>ROUND(I250*H250,2)</f>
        <v>0</v>
      </c>
      <c r="K250" s="140"/>
      <c r="L250" s="31"/>
      <c r="M250" s="141" t="s">
        <v>1</v>
      </c>
      <c r="N250" s="142" t="s">
        <v>43</v>
      </c>
      <c r="P250" s="143">
        <f>O250*H250</f>
        <v>0</v>
      </c>
      <c r="Q250" s="143">
        <v>2.1167600000000002</v>
      </c>
      <c r="R250" s="143">
        <f>Q250*H250</f>
        <v>29.634640000000005</v>
      </c>
      <c r="S250" s="143">
        <v>0</v>
      </c>
      <c r="T250" s="144">
        <f>S250*H250</f>
        <v>0</v>
      </c>
      <c r="AR250" s="145" t="s">
        <v>136</v>
      </c>
      <c r="AT250" s="145" t="s">
        <v>132</v>
      </c>
      <c r="AU250" s="145" t="s">
        <v>88</v>
      </c>
      <c r="AY250" s="15" t="s">
        <v>130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5" t="s">
        <v>86</v>
      </c>
      <c r="BK250" s="146">
        <f>ROUND(I250*H250,2)</f>
        <v>0</v>
      </c>
      <c r="BL250" s="15" t="s">
        <v>136</v>
      </c>
      <c r="BM250" s="145" t="s">
        <v>829</v>
      </c>
    </row>
    <row r="251" spans="2:65" s="1" customFormat="1" ht="68.25">
      <c r="B251" s="31"/>
      <c r="D251" s="147" t="s">
        <v>138</v>
      </c>
      <c r="F251" s="148" t="s">
        <v>826</v>
      </c>
      <c r="I251" s="149"/>
      <c r="L251" s="31"/>
      <c r="M251" s="150"/>
      <c r="T251" s="55"/>
      <c r="AT251" s="15" t="s">
        <v>138</v>
      </c>
      <c r="AU251" s="15" t="s">
        <v>88</v>
      </c>
    </row>
    <row r="252" spans="2:65" s="1" customFormat="1" ht="24.2" customHeight="1">
      <c r="B252" s="132"/>
      <c r="C252" s="133" t="s">
        <v>436</v>
      </c>
      <c r="D252" s="133" t="s">
        <v>132</v>
      </c>
      <c r="E252" s="134" t="s">
        <v>830</v>
      </c>
      <c r="F252" s="135" t="s">
        <v>831</v>
      </c>
      <c r="G252" s="136" t="s">
        <v>299</v>
      </c>
      <c r="H252" s="137">
        <v>13</v>
      </c>
      <c r="I252" s="138"/>
      <c r="J252" s="139">
        <f>ROUND(I252*H252,2)</f>
        <v>0</v>
      </c>
      <c r="K252" s="140"/>
      <c r="L252" s="31"/>
      <c r="M252" s="141" t="s">
        <v>1</v>
      </c>
      <c r="N252" s="142" t="s">
        <v>43</v>
      </c>
      <c r="P252" s="143">
        <f>O252*H252</f>
        <v>0</v>
      </c>
      <c r="Q252" s="143">
        <v>2.2568899999999998</v>
      </c>
      <c r="R252" s="143">
        <f>Q252*H252</f>
        <v>29.339569999999998</v>
      </c>
      <c r="S252" s="143">
        <v>0</v>
      </c>
      <c r="T252" s="144">
        <f>S252*H252</f>
        <v>0</v>
      </c>
      <c r="AR252" s="145" t="s">
        <v>136</v>
      </c>
      <c r="AT252" s="145" t="s">
        <v>132</v>
      </c>
      <c r="AU252" s="145" t="s">
        <v>88</v>
      </c>
      <c r="AY252" s="15" t="s">
        <v>130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5" t="s">
        <v>86</v>
      </c>
      <c r="BK252" s="146">
        <f>ROUND(I252*H252,2)</f>
        <v>0</v>
      </c>
      <c r="BL252" s="15" t="s">
        <v>136</v>
      </c>
      <c r="BM252" s="145" t="s">
        <v>832</v>
      </c>
    </row>
    <row r="253" spans="2:65" s="1" customFormat="1" ht="68.25">
      <c r="B253" s="31"/>
      <c r="D253" s="147" t="s">
        <v>138</v>
      </c>
      <c r="F253" s="148" t="s">
        <v>833</v>
      </c>
      <c r="I253" s="149"/>
      <c r="L253" s="31"/>
      <c r="M253" s="150"/>
      <c r="T253" s="55"/>
      <c r="AT253" s="15" t="s">
        <v>138</v>
      </c>
      <c r="AU253" s="15" t="s">
        <v>88</v>
      </c>
    </row>
    <row r="254" spans="2:65" s="1" customFormat="1" ht="24.2" customHeight="1">
      <c r="B254" s="132"/>
      <c r="C254" s="133" t="s">
        <v>440</v>
      </c>
      <c r="D254" s="133" t="s">
        <v>132</v>
      </c>
      <c r="E254" s="134" t="s">
        <v>834</v>
      </c>
      <c r="F254" s="135" t="s">
        <v>835</v>
      </c>
      <c r="G254" s="136" t="s">
        <v>299</v>
      </c>
      <c r="H254" s="137">
        <v>4</v>
      </c>
      <c r="I254" s="138"/>
      <c r="J254" s="139">
        <f>ROUND(I254*H254,2)</f>
        <v>0</v>
      </c>
      <c r="K254" s="140"/>
      <c r="L254" s="31"/>
      <c r="M254" s="141" t="s">
        <v>1</v>
      </c>
      <c r="N254" s="142" t="s">
        <v>43</v>
      </c>
      <c r="P254" s="143">
        <f>O254*H254</f>
        <v>0</v>
      </c>
      <c r="Q254" s="143">
        <v>2.3765000000000001</v>
      </c>
      <c r="R254" s="143">
        <f>Q254*H254</f>
        <v>9.5060000000000002</v>
      </c>
      <c r="S254" s="143">
        <v>0</v>
      </c>
      <c r="T254" s="144">
        <f>S254*H254</f>
        <v>0</v>
      </c>
      <c r="AR254" s="145" t="s">
        <v>136</v>
      </c>
      <c r="AT254" s="145" t="s">
        <v>132</v>
      </c>
      <c r="AU254" s="145" t="s">
        <v>88</v>
      </c>
      <c r="AY254" s="15" t="s">
        <v>130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5" t="s">
        <v>86</v>
      </c>
      <c r="BK254" s="146">
        <f>ROUND(I254*H254,2)</f>
        <v>0</v>
      </c>
      <c r="BL254" s="15" t="s">
        <v>136</v>
      </c>
      <c r="BM254" s="145" t="s">
        <v>836</v>
      </c>
    </row>
    <row r="255" spans="2:65" s="1" customFormat="1" ht="68.25">
      <c r="B255" s="31"/>
      <c r="D255" s="147" t="s">
        <v>138</v>
      </c>
      <c r="F255" s="148" t="s">
        <v>826</v>
      </c>
      <c r="I255" s="149"/>
      <c r="L255" s="31"/>
      <c r="M255" s="150"/>
      <c r="T255" s="55"/>
      <c r="AT255" s="15" t="s">
        <v>138</v>
      </c>
      <c r="AU255" s="15" t="s">
        <v>88</v>
      </c>
    </row>
    <row r="256" spans="2:65" s="1" customFormat="1" ht="24.2" customHeight="1">
      <c r="B256" s="132"/>
      <c r="C256" s="165" t="s">
        <v>444</v>
      </c>
      <c r="D256" s="165" t="s">
        <v>238</v>
      </c>
      <c r="E256" s="166" t="s">
        <v>837</v>
      </c>
      <c r="F256" s="167" t="s">
        <v>838</v>
      </c>
      <c r="G256" s="168" t="s">
        <v>299</v>
      </c>
      <c r="H256" s="169">
        <v>37</v>
      </c>
      <c r="I256" s="170"/>
      <c r="J256" s="171">
        <f>ROUND(I256*H256,2)</f>
        <v>0</v>
      </c>
      <c r="K256" s="172"/>
      <c r="L256" s="173"/>
      <c r="M256" s="174" t="s">
        <v>1</v>
      </c>
      <c r="N256" s="175" t="s">
        <v>43</v>
      </c>
      <c r="P256" s="143">
        <f>O256*H256</f>
        <v>0</v>
      </c>
      <c r="Q256" s="143">
        <v>5.4600000000000003E-2</v>
      </c>
      <c r="R256" s="143">
        <f>Q256*H256</f>
        <v>2.0202</v>
      </c>
      <c r="S256" s="143">
        <v>0</v>
      </c>
      <c r="T256" s="144">
        <f>S256*H256</f>
        <v>0</v>
      </c>
      <c r="AR256" s="145" t="s">
        <v>174</v>
      </c>
      <c r="AT256" s="145" t="s">
        <v>238</v>
      </c>
      <c r="AU256" s="145" t="s">
        <v>88</v>
      </c>
      <c r="AY256" s="15" t="s">
        <v>130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5" t="s">
        <v>86</v>
      </c>
      <c r="BK256" s="146">
        <f>ROUND(I256*H256,2)</f>
        <v>0</v>
      </c>
      <c r="BL256" s="15" t="s">
        <v>136</v>
      </c>
      <c r="BM256" s="145" t="s">
        <v>839</v>
      </c>
    </row>
    <row r="257" spans="2:65" s="1" customFormat="1" ht="24.2" customHeight="1">
      <c r="B257" s="132"/>
      <c r="C257" s="133" t="s">
        <v>448</v>
      </c>
      <c r="D257" s="133" t="s">
        <v>132</v>
      </c>
      <c r="E257" s="134" t="s">
        <v>840</v>
      </c>
      <c r="F257" s="135" t="s">
        <v>841</v>
      </c>
      <c r="G257" s="136" t="s">
        <v>345</v>
      </c>
      <c r="H257" s="137">
        <v>1</v>
      </c>
      <c r="I257" s="138"/>
      <c r="J257" s="139">
        <f>ROUND(I257*H257,2)</f>
        <v>0</v>
      </c>
      <c r="K257" s="140"/>
      <c r="L257" s="31"/>
      <c r="M257" s="141" t="s">
        <v>1</v>
      </c>
      <c r="N257" s="142" t="s">
        <v>43</v>
      </c>
      <c r="P257" s="143">
        <f>O257*H257</f>
        <v>0</v>
      </c>
      <c r="Q257" s="143">
        <v>1.9189999999999999E-2</v>
      </c>
      <c r="R257" s="143">
        <f>Q257*H257</f>
        <v>1.9189999999999999E-2</v>
      </c>
      <c r="S257" s="143">
        <v>0</v>
      </c>
      <c r="T257" s="144">
        <f>S257*H257</f>
        <v>0</v>
      </c>
      <c r="AR257" s="145" t="s">
        <v>136</v>
      </c>
      <c r="AT257" s="145" t="s">
        <v>132</v>
      </c>
      <c r="AU257" s="145" t="s">
        <v>88</v>
      </c>
      <c r="AY257" s="15" t="s">
        <v>130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5" t="s">
        <v>86</v>
      </c>
      <c r="BK257" s="146">
        <f>ROUND(I257*H257,2)</f>
        <v>0</v>
      </c>
      <c r="BL257" s="15" t="s">
        <v>136</v>
      </c>
      <c r="BM257" s="145" t="s">
        <v>842</v>
      </c>
    </row>
    <row r="258" spans="2:65" s="1" customFormat="1" ht="68.25">
      <c r="B258" s="31"/>
      <c r="D258" s="147" t="s">
        <v>138</v>
      </c>
      <c r="F258" s="148" t="s">
        <v>843</v>
      </c>
      <c r="I258" s="149"/>
      <c r="L258" s="31"/>
      <c r="M258" s="150"/>
      <c r="T258" s="55"/>
      <c r="AT258" s="15" t="s">
        <v>138</v>
      </c>
      <c r="AU258" s="15" t="s">
        <v>88</v>
      </c>
    </row>
    <row r="259" spans="2:65" s="1" customFormat="1" ht="24.2" customHeight="1">
      <c r="B259" s="132"/>
      <c r="C259" s="133" t="s">
        <v>452</v>
      </c>
      <c r="D259" s="133" t="s">
        <v>132</v>
      </c>
      <c r="E259" s="134" t="s">
        <v>844</v>
      </c>
      <c r="F259" s="135" t="s">
        <v>845</v>
      </c>
      <c r="G259" s="136" t="s">
        <v>146</v>
      </c>
      <c r="H259" s="137">
        <v>923</v>
      </c>
      <c r="I259" s="138"/>
      <c r="J259" s="139">
        <f t="shared" ref="J259:J267" si="10">ROUND(I259*H259,2)</f>
        <v>0</v>
      </c>
      <c r="K259" s="140"/>
      <c r="L259" s="31"/>
      <c r="M259" s="141" t="s">
        <v>1</v>
      </c>
      <c r="N259" s="142" t="s">
        <v>43</v>
      </c>
      <c r="P259" s="143">
        <f t="shared" ref="P259:P267" si="11">O259*H259</f>
        <v>0</v>
      </c>
      <c r="Q259" s="143">
        <v>1.2999999999999999E-4</v>
      </c>
      <c r="R259" s="143">
        <f t="shared" ref="R259:R267" si="12">Q259*H259</f>
        <v>0.11998999999999999</v>
      </c>
      <c r="S259" s="143">
        <v>0</v>
      </c>
      <c r="T259" s="144">
        <f t="shared" ref="T259:T267" si="13">S259*H259</f>
        <v>0</v>
      </c>
      <c r="AR259" s="145" t="s">
        <v>136</v>
      </c>
      <c r="AT259" s="145" t="s">
        <v>132</v>
      </c>
      <c r="AU259" s="145" t="s">
        <v>88</v>
      </c>
      <c r="AY259" s="15" t="s">
        <v>130</v>
      </c>
      <c r="BE259" s="146">
        <f t="shared" ref="BE259:BE267" si="14">IF(N259="základní",J259,0)</f>
        <v>0</v>
      </c>
      <c r="BF259" s="146">
        <f t="shared" ref="BF259:BF267" si="15">IF(N259="snížená",J259,0)</f>
        <v>0</v>
      </c>
      <c r="BG259" s="146">
        <f t="shared" ref="BG259:BG267" si="16">IF(N259="zákl. přenesená",J259,0)</f>
        <v>0</v>
      </c>
      <c r="BH259" s="146">
        <f t="shared" ref="BH259:BH267" si="17">IF(N259="sníž. přenesená",J259,0)</f>
        <v>0</v>
      </c>
      <c r="BI259" s="146">
        <f t="shared" ref="BI259:BI267" si="18">IF(N259="nulová",J259,0)</f>
        <v>0</v>
      </c>
      <c r="BJ259" s="15" t="s">
        <v>86</v>
      </c>
      <c r="BK259" s="146">
        <f t="shared" ref="BK259:BK267" si="19">ROUND(I259*H259,2)</f>
        <v>0</v>
      </c>
      <c r="BL259" s="15" t="s">
        <v>136</v>
      </c>
      <c r="BM259" s="145" t="s">
        <v>846</v>
      </c>
    </row>
    <row r="260" spans="2:65" s="1" customFormat="1" ht="24.2" customHeight="1">
      <c r="B260" s="132"/>
      <c r="C260" s="133" t="s">
        <v>456</v>
      </c>
      <c r="D260" s="133" t="s">
        <v>132</v>
      </c>
      <c r="E260" s="134" t="s">
        <v>847</v>
      </c>
      <c r="F260" s="135" t="s">
        <v>848</v>
      </c>
      <c r="G260" s="136" t="s">
        <v>146</v>
      </c>
      <c r="H260" s="137">
        <v>106</v>
      </c>
      <c r="I260" s="138"/>
      <c r="J260" s="139">
        <f t="shared" si="10"/>
        <v>0</v>
      </c>
      <c r="K260" s="140"/>
      <c r="L260" s="31"/>
      <c r="M260" s="141" t="s">
        <v>1</v>
      </c>
      <c r="N260" s="142" t="s">
        <v>43</v>
      </c>
      <c r="P260" s="143">
        <f t="shared" si="11"/>
        <v>0</v>
      </c>
      <c r="Q260" s="143">
        <v>1.2999999999999999E-4</v>
      </c>
      <c r="R260" s="143">
        <f t="shared" si="12"/>
        <v>1.3779999999999999E-2</v>
      </c>
      <c r="S260" s="143">
        <v>0</v>
      </c>
      <c r="T260" s="144">
        <f t="shared" si="13"/>
        <v>0</v>
      </c>
      <c r="AR260" s="145" t="s">
        <v>136</v>
      </c>
      <c r="AT260" s="145" t="s">
        <v>132</v>
      </c>
      <c r="AU260" s="145" t="s">
        <v>88</v>
      </c>
      <c r="AY260" s="15" t="s">
        <v>130</v>
      </c>
      <c r="BE260" s="146">
        <f t="shared" si="14"/>
        <v>0</v>
      </c>
      <c r="BF260" s="146">
        <f t="shared" si="15"/>
        <v>0</v>
      </c>
      <c r="BG260" s="146">
        <f t="shared" si="16"/>
        <v>0</v>
      </c>
      <c r="BH260" s="146">
        <f t="shared" si="17"/>
        <v>0</v>
      </c>
      <c r="BI260" s="146">
        <f t="shared" si="18"/>
        <v>0</v>
      </c>
      <c r="BJ260" s="15" t="s">
        <v>86</v>
      </c>
      <c r="BK260" s="146">
        <f t="shared" si="19"/>
        <v>0</v>
      </c>
      <c r="BL260" s="15" t="s">
        <v>136</v>
      </c>
      <c r="BM260" s="145" t="s">
        <v>849</v>
      </c>
    </row>
    <row r="261" spans="2:65" s="1" customFormat="1" ht="16.5" customHeight="1">
      <c r="B261" s="132"/>
      <c r="C261" s="133" t="s">
        <v>460</v>
      </c>
      <c r="D261" s="133" t="s">
        <v>132</v>
      </c>
      <c r="E261" s="134" t="s">
        <v>850</v>
      </c>
      <c r="F261" s="135" t="s">
        <v>851</v>
      </c>
      <c r="G261" s="136" t="s">
        <v>299</v>
      </c>
      <c r="H261" s="137">
        <v>1</v>
      </c>
      <c r="I261" s="138"/>
      <c r="J261" s="139">
        <f t="shared" si="10"/>
        <v>0</v>
      </c>
      <c r="K261" s="140"/>
      <c r="L261" s="31"/>
      <c r="M261" s="141" t="s">
        <v>1</v>
      </c>
      <c r="N261" s="142" t="s">
        <v>43</v>
      </c>
      <c r="P261" s="143">
        <f t="shared" si="11"/>
        <v>0</v>
      </c>
      <c r="Q261" s="143">
        <v>0</v>
      </c>
      <c r="R261" s="143">
        <f t="shared" si="12"/>
        <v>0</v>
      </c>
      <c r="S261" s="143">
        <v>0</v>
      </c>
      <c r="T261" s="144">
        <f t="shared" si="13"/>
        <v>0</v>
      </c>
      <c r="AR261" s="145" t="s">
        <v>136</v>
      </c>
      <c r="AT261" s="145" t="s">
        <v>132</v>
      </c>
      <c r="AU261" s="145" t="s">
        <v>88</v>
      </c>
      <c r="AY261" s="15" t="s">
        <v>130</v>
      </c>
      <c r="BE261" s="146">
        <f t="shared" si="14"/>
        <v>0</v>
      </c>
      <c r="BF261" s="146">
        <f t="shared" si="15"/>
        <v>0</v>
      </c>
      <c r="BG261" s="146">
        <f t="shared" si="16"/>
        <v>0</v>
      </c>
      <c r="BH261" s="146">
        <f t="shared" si="17"/>
        <v>0</v>
      </c>
      <c r="BI261" s="146">
        <f t="shared" si="18"/>
        <v>0</v>
      </c>
      <c r="BJ261" s="15" t="s">
        <v>86</v>
      </c>
      <c r="BK261" s="146">
        <f t="shared" si="19"/>
        <v>0</v>
      </c>
      <c r="BL261" s="15" t="s">
        <v>136</v>
      </c>
      <c r="BM261" s="145" t="s">
        <v>852</v>
      </c>
    </row>
    <row r="262" spans="2:65" s="1" customFormat="1" ht="16.5" customHeight="1">
      <c r="B262" s="132"/>
      <c r="C262" s="133" t="s">
        <v>464</v>
      </c>
      <c r="D262" s="133" t="s">
        <v>132</v>
      </c>
      <c r="E262" s="134" t="s">
        <v>853</v>
      </c>
      <c r="F262" s="135" t="s">
        <v>854</v>
      </c>
      <c r="G262" s="136" t="s">
        <v>299</v>
      </c>
      <c r="H262" s="137">
        <v>2</v>
      </c>
      <c r="I262" s="138"/>
      <c r="J262" s="139">
        <f t="shared" si="10"/>
        <v>0</v>
      </c>
      <c r="K262" s="140"/>
      <c r="L262" s="31"/>
      <c r="M262" s="141" t="s">
        <v>1</v>
      </c>
      <c r="N262" s="142" t="s">
        <v>43</v>
      </c>
      <c r="P262" s="143">
        <f t="shared" si="11"/>
        <v>0</v>
      </c>
      <c r="Q262" s="143">
        <v>0</v>
      </c>
      <c r="R262" s="143">
        <f t="shared" si="12"/>
        <v>0</v>
      </c>
      <c r="S262" s="143">
        <v>0</v>
      </c>
      <c r="T262" s="144">
        <f t="shared" si="13"/>
        <v>0</v>
      </c>
      <c r="AR262" s="145" t="s">
        <v>136</v>
      </c>
      <c r="AT262" s="145" t="s">
        <v>132</v>
      </c>
      <c r="AU262" s="145" t="s">
        <v>88</v>
      </c>
      <c r="AY262" s="15" t="s">
        <v>130</v>
      </c>
      <c r="BE262" s="146">
        <f t="shared" si="14"/>
        <v>0</v>
      </c>
      <c r="BF262" s="146">
        <f t="shared" si="15"/>
        <v>0</v>
      </c>
      <c r="BG262" s="146">
        <f t="shared" si="16"/>
        <v>0</v>
      </c>
      <c r="BH262" s="146">
        <f t="shared" si="17"/>
        <v>0</v>
      </c>
      <c r="BI262" s="146">
        <f t="shared" si="18"/>
        <v>0</v>
      </c>
      <c r="BJ262" s="15" t="s">
        <v>86</v>
      </c>
      <c r="BK262" s="146">
        <f t="shared" si="19"/>
        <v>0</v>
      </c>
      <c r="BL262" s="15" t="s">
        <v>136</v>
      </c>
      <c r="BM262" s="145" t="s">
        <v>855</v>
      </c>
    </row>
    <row r="263" spans="2:65" s="1" customFormat="1" ht="21.75" customHeight="1">
      <c r="B263" s="132"/>
      <c r="C263" s="133" t="s">
        <v>468</v>
      </c>
      <c r="D263" s="133" t="s">
        <v>132</v>
      </c>
      <c r="E263" s="134" t="s">
        <v>856</v>
      </c>
      <c r="F263" s="135" t="s">
        <v>857</v>
      </c>
      <c r="G263" s="136" t="s">
        <v>299</v>
      </c>
      <c r="H263" s="137">
        <v>86</v>
      </c>
      <c r="I263" s="138"/>
      <c r="J263" s="139">
        <f t="shared" si="10"/>
        <v>0</v>
      </c>
      <c r="K263" s="140"/>
      <c r="L263" s="31"/>
      <c r="M263" s="141" t="s">
        <v>1</v>
      </c>
      <c r="N263" s="142" t="s">
        <v>43</v>
      </c>
      <c r="P263" s="143">
        <f t="shared" si="11"/>
        <v>0</v>
      </c>
      <c r="Q263" s="143">
        <v>0</v>
      </c>
      <c r="R263" s="143">
        <f t="shared" si="12"/>
        <v>0</v>
      </c>
      <c r="S263" s="143">
        <v>0</v>
      </c>
      <c r="T263" s="144">
        <f t="shared" si="13"/>
        <v>0</v>
      </c>
      <c r="AR263" s="145" t="s">
        <v>136</v>
      </c>
      <c r="AT263" s="145" t="s">
        <v>132</v>
      </c>
      <c r="AU263" s="145" t="s">
        <v>88</v>
      </c>
      <c r="AY263" s="15" t="s">
        <v>130</v>
      </c>
      <c r="BE263" s="146">
        <f t="shared" si="14"/>
        <v>0</v>
      </c>
      <c r="BF263" s="146">
        <f t="shared" si="15"/>
        <v>0</v>
      </c>
      <c r="BG263" s="146">
        <f t="shared" si="16"/>
        <v>0</v>
      </c>
      <c r="BH263" s="146">
        <f t="shared" si="17"/>
        <v>0</v>
      </c>
      <c r="BI263" s="146">
        <f t="shared" si="18"/>
        <v>0</v>
      </c>
      <c r="BJ263" s="15" t="s">
        <v>86</v>
      </c>
      <c r="BK263" s="146">
        <f t="shared" si="19"/>
        <v>0</v>
      </c>
      <c r="BL263" s="15" t="s">
        <v>136</v>
      </c>
      <c r="BM263" s="145" t="s">
        <v>858</v>
      </c>
    </row>
    <row r="264" spans="2:65" s="1" customFormat="1" ht="16.5" customHeight="1">
      <c r="B264" s="132"/>
      <c r="C264" s="133" t="s">
        <v>472</v>
      </c>
      <c r="D264" s="133" t="s">
        <v>132</v>
      </c>
      <c r="E264" s="134" t="s">
        <v>859</v>
      </c>
      <c r="F264" s="135" t="s">
        <v>860</v>
      </c>
      <c r="G264" s="136" t="s">
        <v>146</v>
      </c>
      <c r="H264" s="137">
        <v>77</v>
      </c>
      <c r="I264" s="138"/>
      <c r="J264" s="139">
        <f t="shared" si="10"/>
        <v>0</v>
      </c>
      <c r="K264" s="140"/>
      <c r="L264" s="31"/>
      <c r="M264" s="141" t="s">
        <v>1</v>
      </c>
      <c r="N264" s="142" t="s">
        <v>43</v>
      </c>
      <c r="P264" s="143">
        <f t="shared" si="11"/>
        <v>0</v>
      </c>
      <c r="Q264" s="143">
        <v>0</v>
      </c>
      <c r="R264" s="143">
        <f t="shared" si="12"/>
        <v>0</v>
      </c>
      <c r="S264" s="143">
        <v>0</v>
      </c>
      <c r="T264" s="144">
        <f t="shared" si="13"/>
        <v>0</v>
      </c>
      <c r="AR264" s="145" t="s">
        <v>136</v>
      </c>
      <c r="AT264" s="145" t="s">
        <v>132</v>
      </c>
      <c r="AU264" s="145" t="s">
        <v>88</v>
      </c>
      <c r="AY264" s="15" t="s">
        <v>130</v>
      </c>
      <c r="BE264" s="146">
        <f t="shared" si="14"/>
        <v>0</v>
      </c>
      <c r="BF264" s="146">
        <f t="shared" si="15"/>
        <v>0</v>
      </c>
      <c r="BG264" s="146">
        <f t="shared" si="16"/>
        <v>0</v>
      </c>
      <c r="BH264" s="146">
        <f t="shared" si="17"/>
        <v>0</v>
      </c>
      <c r="BI264" s="146">
        <f t="shared" si="18"/>
        <v>0</v>
      </c>
      <c r="BJ264" s="15" t="s">
        <v>86</v>
      </c>
      <c r="BK264" s="146">
        <f t="shared" si="19"/>
        <v>0</v>
      </c>
      <c r="BL264" s="15" t="s">
        <v>136</v>
      </c>
      <c r="BM264" s="145" t="s">
        <v>861</v>
      </c>
    </row>
    <row r="265" spans="2:65" s="1" customFormat="1" ht="16.5" customHeight="1">
      <c r="B265" s="132"/>
      <c r="C265" s="133" t="s">
        <v>476</v>
      </c>
      <c r="D265" s="133" t="s">
        <v>132</v>
      </c>
      <c r="E265" s="134" t="s">
        <v>862</v>
      </c>
      <c r="F265" s="135" t="s">
        <v>863</v>
      </c>
      <c r="G265" s="136" t="s">
        <v>146</v>
      </c>
      <c r="H265" s="137">
        <v>846</v>
      </c>
      <c r="I265" s="138"/>
      <c r="J265" s="139">
        <f t="shared" si="10"/>
        <v>0</v>
      </c>
      <c r="K265" s="140"/>
      <c r="L265" s="31"/>
      <c r="M265" s="141" t="s">
        <v>1</v>
      </c>
      <c r="N265" s="142" t="s">
        <v>43</v>
      </c>
      <c r="P265" s="143">
        <f t="shared" si="11"/>
        <v>0</v>
      </c>
      <c r="Q265" s="143">
        <v>0</v>
      </c>
      <c r="R265" s="143">
        <f t="shared" si="12"/>
        <v>0</v>
      </c>
      <c r="S265" s="143">
        <v>0</v>
      </c>
      <c r="T265" s="144">
        <f t="shared" si="13"/>
        <v>0</v>
      </c>
      <c r="AR265" s="145" t="s">
        <v>136</v>
      </c>
      <c r="AT265" s="145" t="s">
        <v>132</v>
      </c>
      <c r="AU265" s="145" t="s">
        <v>88</v>
      </c>
      <c r="AY265" s="15" t="s">
        <v>130</v>
      </c>
      <c r="BE265" s="146">
        <f t="shared" si="14"/>
        <v>0</v>
      </c>
      <c r="BF265" s="146">
        <f t="shared" si="15"/>
        <v>0</v>
      </c>
      <c r="BG265" s="146">
        <f t="shared" si="16"/>
        <v>0</v>
      </c>
      <c r="BH265" s="146">
        <f t="shared" si="17"/>
        <v>0</v>
      </c>
      <c r="BI265" s="146">
        <f t="shared" si="18"/>
        <v>0</v>
      </c>
      <c r="BJ265" s="15" t="s">
        <v>86</v>
      </c>
      <c r="BK265" s="146">
        <f t="shared" si="19"/>
        <v>0</v>
      </c>
      <c r="BL265" s="15" t="s">
        <v>136</v>
      </c>
      <c r="BM265" s="145" t="s">
        <v>864</v>
      </c>
    </row>
    <row r="266" spans="2:65" s="1" customFormat="1" ht="16.5" customHeight="1">
      <c r="B266" s="132"/>
      <c r="C266" s="133" t="s">
        <v>480</v>
      </c>
      <c r="D266" s="133" t="s">
        <v>132</v>
      </c>
      <c r="E266" s="134" t="s">
        <v>865</v>
      </c>
      <c r="F266" s="135" t="s">
        <v>866</v>
      </c>
      <c r="G266" s="136" t="s">
        <v>146</v>
      </c>
      <c r="H266" s="137">
        <v>106</v>
      </c>
      <c r="I266" s="138"/>
      <c r="J266" s="139">
        <f t="shared" si="10"/>
        <v>0</v>
      </c>
      <c r="K266" s="140"/>
      <c r="L266" s="31"/>
      <c r="M266" s="141" t="s">
        <v>1</v>
      </c>
      <c r="N266" s="142" t="s">
        <v>43</v>
      </c>
      <c r="P266" s="143">
        <f t="shared" si="11"/>
        <v>0</v>
      </c>
      <c r="Q266" s="143">
        <v>0</v>
      </c>
      <c r="R266" s="143">
        <f t="shared" si="12"/>
        <v>0</v>
      </c>
      <c r="S266" s="143">
        <v>0</v>
      </c>
      <c r="T266" s="144">
        <f t="shared" si="13"/>
        <v>0</v>
      </c>
      <c r="AR266" s="145" t="s">
        <v>136</v>
      </c>
      <c r="AT266" s="145" t="s">
        <v>132</v>
      </c>
      <c r="AU266" s="145" t="s">
        <v>88</v>
      </c>
      <c r="AY266" s="15" t="s">
        <v>130</v>
      </c>
      <c r="BE266" s="146">
        <f t="shared" si="14"/>
        <v>0</v>
      </c>
      <c r="BF266" s="146">
        <f t="shared" si="15"/>
        <v>0</v>
      </c>
      <c r="BG266" s="146">
        <f t="shared" si="16"/>
        <v>0</v>
      </c>
      <c r="BH266" s="146">
        <f t="shared" si="17"/>
        <v>0</v>
      </c>
      <c r="BI266" s="146">
        <f t="shared" si="18"/>
        <v>0</v>
      </c>
      <c r="BJ266" s="15" t="s">
        <v>86</v>
      </c>
      <c r="BK266" s="146">
        <f t="shared" si="19"/>
        <v>0</v>
      </c>
      <c r="BL266" s="15" t="s">
        <v>136</v>
      </c>
      <c r="BM266" s="145" t="s">
        <v>867</v>
      </c>
    </row>
    <row r="267" spans="2:65" s="1" customFormat="1" ht="24.2" customHeight="1">
      <c r="B267" s="132"/>
      <c r="C267" s="133" t="s">
        <v>484</v>
      </c>
      <c r="D267" s="133" t="s">
        <v>132</v>
      </c>
      <c r="E267" s="134" t="s">
        <v>868</v>
      </c>
      <c r="F267" s="135" t="s">
        <v>869</v>
      </c>
      <c r="G267" s="136" t="s">
        <v>345</v>
      </c>
      <c r="H267" s="137">
        <v>8</v>
      </c>
      <c r="I267" s="138"/>
      <c r="J267" s="139">
        <f t="shared" si="10"/>
        <v>0</v>
      </c>
      <c r="K267" s="140"/>
      <c r="L267" s="31"/>
      <c r="M267" s="141" t="s">
        <v>1</v>
      </c>
      <c r="N267" s="142" t="s">
        <v>43</v>
      </c>
      <c r="P267" s="143">
        <f t="shared" si="11"/>
        <v>0</v>
      </c>
      <c r="Q267" s="143">
        <v>0</v>
      </c>
      <c r="R267" s="143">
        <f t="shared" si="12"/>
        <v>0</v>
      </c>
      <c r="S267" s="143">
        <v>0</v>
      </c>
      <c r="T267" s="144">
        <f t="shared" si="13"/>
        <v>0</v>
      </c>
      <c r="AR267" s="145" t="s">
        <v>136</v>
      </c>
      <c r="AT267" s="145" t="s">
        <v>132</v>
      </c>
      <c r="AU267" s="145" t="s">
        <v>88</v>
      </c>
      <c r="AY267" s="15" t="s">
        <v>130</v>
      </c>
      <c r="BE267" s="146">
        <f t="shared" si="14"/>
        <v>0</v>
      </c>
      <c r="BF267" s="146">
        <f t="shared" si="15"/>
        <v>0</v>
      </c>
      <c r="BG267" s="146">
        <f t="shared" si="16"/>
        <v>0</v>
      </c>
      <c r="BH267" s="146">
        <f t="shared" si="17"/>
        <v>0</v>
      </c>
      <c r="BI267" s="146">
        <f t="shared" si="18"/>
        <v>0</v>
      </c>
      <c r="BJ267" s="15" t="s">
        <v>86</v>
      </c>
      <c r="BK267" s="146">
        <f t="shared" si="19"/>
        <v>0</v>
      </c>
      <c r="BL267" s="15" t="s">
        <v>136</v>
      </c>
      <c r="BM267" s="145" t="s">
        <v>870</v>
      </c>
    </row>
    <row r="268" spans="2:65" s="1" customFormat="1" ht="87.75">
      <c r="B268" s="31"/>
      <c r="D268" s="147" t="s">
        <v>138</v>
      </c>
      <c r="F268" s="148" t="s">
        <v>871</v>
      </c>
      <c r="I268" s="149"/>
      <c r="L268" s="31"/>
      <c r="M268" s="150"/>
      <c r="T268" s="55"/>
      <c r="AT268" s="15" t="s">
        <v>138</v>
      </c>
      <c r="AU268" s="15" t="s">
        <v>88</v>
      </c>
    </row>
    <row r="269" spans="2:65" s="11" customFormat="1" ht="22.9" customHeight="1">
      <c r="B269" s="120"/>
      <c r="D269" s="121" t="s">
        <v>77</v>
      </c>
      <c r="E269" s="130" t="s">
        <v>179</v>
      </c>
      <c r="F269" s="130" t="s">
        <v>587</v>
      </c>
      <c r="I269" s="123"/>
      <c r="J269" s="131">
        <f>BK269</f>
        <v>0</v>
      </c>
      <c r="L269" s="120"/>
      <c r="M269" s="125"/>
      <c r="P269" s="126">
        <f>SUM(P270:P277)</f>
        <v>0</v>
      </c>
      <c r="R269" s="126">
        <f>SUM(R270:R277)</f>
        <v>5.0999999999999995E-3</v>
      </c>
      <c r="T269" s="127">
        <f>SUM(T270:T277)</f>
        <v>46.521000000000001</v>
      </c>
      <c r="AR269" s="121" t="s">
        <v>86</v>
      </c>
      <c r="AT269" s="128" t="s">
        <v>77</v>
      </c>
      <c r="AU269" s="128" t="s">
        <v>86</v>
      </c>
      <c r="AY269" s="121" t="s">
        <v>130</v>
      </c>
      <c r="BK269" s="129">
        <f>SUM(BK270:BK277)</f>
        <v>0</v>
      </c>
    </row>
    <row r="270" spans="2:65" s="1" customFormat="1" ht="24.2" customHeight="1">
      <c r="B270" s="132"/>
      <c r="C270" s="133" t="s">
        <v>488</v>
      </c>
      <c r="D270" s="133" t="s">
        <v>132</v>
      </c>
      <c r="E270" s="134" t="s">
        <v>589</v>
      </c>
      <c r="F270" s="135" t="s">
        <v>590</v>
      </c>
      <c r="G270" s="136" t="s">
        <v>146</v>
      </c>
      <c r="H270" s="137">
        <v>8.5</v>
      </c>
      <c r="I270" s="138"/>
      <c r="J270" s="139">
        <f>ROUND(I270*H270,2)</f>
        <v>0</v>
      </c>
      <c r="K270" s="140"/>
      <c r="L270" s="31"/>
      <c r="M270" s="141" t="s">
        <v>1</v>
      </c>
      <c r="N270" s="142" t="s">
        <v>43</v>
      </c>
      <c r="P270" s="143">
        <f>O270*H270</f>
        <v>0</v>
      </c>
      <c r="Q270" s="143">
        <v>5.9999999999999995E-4</v>
      </c>
      <c r="R270" s="143">
        <f>Q270*H270</f>
        <v>5.0999999999999995E-3</v>
      </c>
      <c r="S270" s="143">
        <v>0</v>
      </c>
      <c r="T270" s="144">
        <f>S270*H270</f>
        <v>0</v>
      </c>
      <c r="AR270" s="145" t="s">
        <v>136</v>
      </c>
      <c r="AT270" s="145" t="s">
        <v>132</v>
      </c>
      <c r="AU270" s="145" t="s">
        <v>88</v>
      </c>
      <c r="AY270" s="15" t="s">
        <v>130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5" t="s">
        <v>86</v>
      </c>
      <c r="BK270" s="146">
        <f>ROUND(I270*H270,2)</f>
        <v>0</v>
      </c>
      <c r="BL270" s="15" t="s">
        <v>136</v>
      </c>
      <c r="BM270" s="145" t="s">
        <v>872</v>
      </c>
    </row>
    <row r="271" spans="2:65" s="1" customFormat="1" ht="19.5">
      <c r="B271" s="31"/>
      <c r="D271" s="147" t="s">
        <v>138</v>
      </c>
      <c r="F271" s="148" t="s">
        <v>592</v>
      </c>
      <c r="I271" s="149"/>
      <c r="L271" s="31"/>
      <c r="M271" s="150"/>
      <c r="T271" s="55"/>
      <c r="AT271" s="15" t="s">
        <v>138</v>
      </c>
      <c r="AU271" s="15" t="s">
        <v>88</v>
      </c>
    </row>
    <row r="272" spans="2:65" s="1" customFormat="1" ht="16.5" customHeight="1">
      <c r="B272" s="132"/>
      <c r="C272" s="133" t="s">
        <v>492</v>
      </c>
      <c r="D272" s="133" t="s">
        <v>132</v>
      </c>
      <c r="E272" s="134" t="s">
        <v>594</v>
      </c>
      <c r="F272" s="135" t="s">
        <v>595</v>
      </c>
      <c r="G272" s="136" t="s">
        <v>146</v>
      </c>
      <c r="H272" s="137">
        <v>8.5</v>
      </c>
      <c r="I272" s="138"/>
      <c r="J272" s="139">
        <f>ROUND(I272*H272,2)</f>
        <v>0</v>
      </c>
      <c r="K272" s="140"/>
      <c r="L272" s="31"/>
      <c r="M272" s="141" t="s">
        <v>1</v>
      </c>
      <c r="N272" s="142" t="s">
        <v>43</v>
      </c>
      <c r="P272" s="143">
        <f>O272*H272</f>
        <v>0</v>
      </c>
      <c r="Q272" s="143">
        <v>0</v>
      </c>
      <c r="R272" s="143">
        <f>Q272*H272</f>
        <v>0</v>
      </c>
      <c r="S272" s="143">
        <v>0</v>
      </c>
      <c r="T272" s="144">
        <f>S272*H272</f>
        <v>0</v>
      </c>
      <c r="AR272" s="145" t="s">
        <v>136</v>
      </c>
      <c r="AT272" s="145" t="s">
        <v>132</v>
      </c>
      <c r="AU272" s="145" t="s">
        <v>88</v>
      </c>
      <c r="AY272" s="15" t="s">
        <v>130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5" t="s">
        <v>86</v>
      </c>
      <c r="BK272" s="146">
        <f>ROUND(I272*H272,2)</f>
        <v>0</v>
      </c>
      <c r="BL272" s="15" t="s">
        <v>136</v>
      </c>
      <c r="BM272" s="145" t="s">
        <v>873</v>
      </c>
    </row>
    <row r="273" spans="2:65" s="1" customFormat="1" ht="24.2" customHeight="1">
      <c r="B273" s="132"/>
      <c r="C273" s="133" t="s">
        <v>496</v>
      </c>
      <c r="D273" s="133" t="s">
        <v>132</v>
      </c>
      <c r="E273" s="134" t="s">
        <v>874</v>
      </c>
      <c r="F273" s="135" t="s">
        <v>875</v>
      </c>
      <c r="G273" s="136" t="s">
        <v>146</v>
      </c>
      <c r="H273" s="137">
        <v>816</v>
      </c>
      <c r="I273" s="138"/>
      <c r="J273" s="139">
        <f>ROUND(I273*H273,2)</f>
        <v>0</v>
      </c>
      <c r="K273" s="140"/>
      <c r="L273" s="31"/>
      <c r="M273" s="141" t="s">
        <v>1</v>
      </c>
      <c r="N273" s="142" t="s">
        <v>43</v>
      </c>
      <c r="P273" s="143">
        <f>O273*H273</f>
        <v>0</v>
      </c>
      <c r="Q273" s="143">
        <v>0</v>
      </c>
      <c r="R273" s="143">
        <f>Q273*H273</f>
        <v>0</v>
      </c>
      <c r="S273" s="143">
        <v>5.3999999999999999E-2</v>
      </c>
      <c r="T273" s="144">
        <f>S273*H273</f>
        <v>44.064</v>
      </c>
      <c r="AR273" s="145" t="s">
        <v>136</v>
      </c>
      <c r="AT273" s="145" t="s">
        <v>132</v>
      </c>
      <c r="AU273" s="145" t="s">
        <v>88</v>
      </c>
      <c r="AY273" s="15" t="s">
        <v>130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5" t="s">
        <v>86</v>
      </c>
      <c r="BK273" s="146">
        <f>ROUND(I273*H273,2)</f>
        <v>0</v>
      </c>
      <c r="BL273" s="15" t="s">
        <v>136</v>
      </c>
      <c r="BM273" s="145" t="s">
        <v>876</v>
      </c>
    </row>
    <row r="274" spans="2:65" s="12" customFormat="1">
      <c r="B274" s="151"/>
      <c r="D274" s="147" t="s">
        <v>154</v>
      </c>
      <c r="E274" s="152" t="s">
        <v>1</v>
      </c>
      <c r="F274" s="153" t="s">
        <v>877</v>
      </c>
      <c r="H274" s="154">
        <v>106</v>
      </c>
      <c r="I274" s="155"/>
      <c r="L274" s="151"/>
      <c r="M274" s="156"/>
      <c r="T274" s="157"/>
      <c r="AT274" s="152" t="s">
        <v>154</v>
      </c>
      <c r="AU274" s="152" t="s">
        <v>88</v>
      </c>
      <c r="AV274" s="12" t="s">
        <v>88</v>
      </c>
      <c r="AW274" s="12" t="s">
        <v>35</v>
      </c>
      <c r="AX274" s="12" t="s">
        <v>78</v>
      </c>
      <c r="AY274" s="152" t="s">
        <v>130</v>
      </c>
    </row>
    <row r="275" spans="2:65" s="12" customFormat="1">
      <c r="B275" s="151"/>
      <c r="D275" s="147" t="s">
        <v>154</v>
      </c>
      <c r="E275" s="152" t="s">
        <v>1</v>
      </c>
      <c r="F275" s="153" t="s">
        <v>878</v>
      </c>
      <c r="H275" s="154">
        <v>710</v>
      </c>
      <c r="I275" s="155"/>
      <c r="L275" s="151"/>
      <c r="M275" s="156"/>
      <c r="T275" s="157"/>
      <c r="AT275" s="152" t="s">
        <v>154</v>
      </c>
      <c r="AU275" s="152" t="s">
        <v>88</v>
      </c>
      <c r="AV275" s="12" t="s">
        <v>88</v>
      </c>
      <c r="AW275" s="12" t="s">
        <v>35</v>
      </c>
      <c r="AX275" s="12" t="s">
        <v>78</v>
      </c>
      <c r="AY275" s="152" t="s">
        <v>130</v>
      </c>
    </row>
    <row r="276" spans="2:65" s="13" customFormat="1">
      <c r="B276" s="158"/>
      <c r="D276" s="147" t="s">
        <v>154</v>
      </c>
      <c r="E276" s="159" t="s">
        <v>1</v>
      </c>
      <c r="F276" s="160" t="s">
        <v>168</v>
      </c>
      <c r="H276" s="161">
        <v>816</v>
      </c>
      <c r="I276" s="162"/>
      <c r="L276" s="158"/>
      <c r="M276" s="163"/>
      <c r="T276" s="164"/>
      <c r="AT276" s="159" t="s">
        <v>154</v>
      </c>
      <c r="AU276" s="159" t="s">
        <v>88</v>
      </c>
      <c r="AV276" s="13" t="s">
        <v>136</v>
      </c>
      <c r="AW276" s="13" t="s">
        <v>35</v>
      </c>
      <c r="AX276" s="13" t="s">
        <v>86</v>
      </c>
      <c r="AY276" s="159" t="s">
        <v>130</v>
      </c>
    </row>
    <row r="277" spans="2:65" s="1" customFormat="1" ht="16.5" customHeight="1">
      <c r="B277" s="132"/>
      <c r="C277" s="133" t="s">
        <v>500</v>
      </c>
      <c r="D277" s="133" t="s">
        <v>132</v>
      </c>
      <c r="E277" s="134" t="s">
        <v>879</v>
      </c>
      <c r="F277" s="135" t="s">
        <v>880</v>
      </c>
      <c r="G277" s="136" t="s">
        <v>146</v>
      </c>
      <c r="H277" s="137">
        <v>378</v>
      </c>
      <c r="I277" s="138"/>
      <c r="J277" s="139">
        <f>ROUND(I277*H277,2)</f>
        <v>0</v>
      </c>
      <c r="K277" s="140"/>
      <c r="L277" s="31"/>
      <c r="M277" s="141" t="s">
        <v>1</v>
      </c>
      <c r="N277" s="142" t="s">
        <v>43</v>
      </c>
      <c r="P277" s="143">
        <f>O277*H277</f>
        <v>0</v>
      </c>
      <c r="Q277" s="143">
        <v>0</v>
      </c>
      <c r="R277" s="143">
        <f>Q277*H277</f>
        <v>0</v>
      </c>
      <c r="S277" s="143">
        <v>6.4999999999999997E-3</v>
      </c>
      <c r="T277" s="144">
        <f>S277*H277</f>
        <v>2.4569999999999999</v>
      </c>
      <c r="AR277" s="145" t="s">
        <v>136</v>
      </c>
      <c r="AT277" s="145" t="s">
        <v>132</v>
      </c>
      <c r="AU277" s="145" t="s">
        <v>88</v>
      </c>
      <c r="AY277" s="15" t="s">
        <v>130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5" t="s">
        <v>86</v>
      </c>
      <c r="BK277" s="146">
        <f>ROUND(I277*H277,2)</f>
        <v>0</v>
      </c>
      <c r="BL277" s="15" t="s">
        <v>136</v>
      </c>
      <c r="BM277" s="145" t="s">
        <v>881</v>
      </c>
    </row>
    <row r="278" spans="2:65" s="11" customFormat="1" ht="22.9" customHeight="1">
      <c r="B278" s="120"/>
      <c r="D278" s="121" t="s">
        <v>77</v>
      </c>
      <c r="E278" s="130" t="s">
        <v>605</v>
      </c>
      <c r="F278" s="130" t="s">
        <v>606</v>
      </c>
      <c r="I278" s="123"/>
      <c r="J278" s="131">
        <f>BK278</f>
        <v>0</v>
      </c>
      <c r="L278" s="120"/>
      <c r="M278" s="125"/>
      <c r="P278" s="126">
        <f>SUM(P279:P293)</f>
        <v>0</v>
      </c>
      <c r="R278" s="126">
        <f>SUM(R279:R293)</f>
        <v>0</v>
      </c>
      <c r="T278" s="127">
        <f>SUM(T279:T293)</f>
        <v>0</v>
      </c>
      <c r="AR278" s="121" t="s">
        <v>86</v>
      </c>
      <c r="AT278" s="128" t="s">
        <v>77</v>
      </c>
      <c r="AU278" s="128" t="s">
        <v>86</v>
      </c>
      <c r="AY278" s="121" t="s">
        <v>130</v>
      </c>
      <c r="BK278" s="129">
        <f>SUM(BK279:BK293)</f>
        <v>0</v>
      </c>
    </row>
    <row r="279" spans="2:65" s="1" customFormat="1" ht="21.75" customHeight="1">
      <c r="B279" s="132"/>
      <c r="C279" s="133" t="s">
        <v>504</v>
      </c>
      <c r="D279" s="133" t="s">
        <v>132</v>
      </c>
      <c r="E279" s="134" t="s">
        <v>608</v>
      </c>
      <c r="F279" s="135" t="s">
        <v>609</v>
      </c>
      <c r="G279" s="136" t="s">
        <v>215</v>
      </c>
      <c r="H279" s="137">
        <v>77.775000000000006</v>
      </c>
      <c r="I279" s="138"/>
      <c r="J279" s="139">
        <f>ROUND(I279*H279,2)</f>
        <v>0</v>
      </c>
      <c r="K279" s="140"/>
      <c r="L279" s="31"/>
      <c r="M279" s="141" t="s">
        <v>1</v>
      </c>
      <c r="N279" s="142" t="s">
        <v>43</v>
      </c>
      <c r="P279" s="143">
        <f>O279*H279</f>
        <v>0</v>
      </c>
      <c r="Q279" s="143">
        <v>0</v>
      </c>
      <c r="R279" s="143">
        <f>Q279*H279</f>
        <v>0</v>
      </c>
      <c r="S279" s="143">
        <v>0</v>
      </c>
      <c r="T279" s="144">
        <f>S279*H279</f>
        <v>0</v>
      </c>
      <c r="AR279" s="145" t="s">
        <v>136</v>
      </c>
      <c r="AT279" s="145" t="s">
        <v>132</v>
      </c>
      <c r="AU279" s="145" t="s">
        <v>88</v>
      </c>
      <c r="AY279" s="15" t="s">
        <v>130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5" t="s">
        <v>86</v>
      </c>
      <c r="BK279" s="146">
        <f>ROUND(I279*H279,2)</f>
        <v>0</v>
      </c>
      <c r="BL279" s="15" t="s">
        <v>136</v>
      </c>
      <c r="BM279" s="145" t="s">
        <v>882</v>
      </c>
    </row>
    <row r="280" spans="2:65" s="12" customFormat="1">
      <c r="B280" s="151"/>
      <c r="D280" s="147" t="s">
        <v>154</v>
      </c>
      <c r="E280" s="152" t="s">
        <v>1</v>
      </c>
      <c r="F280" s="153" t="s">
        <v>883</v>
      </c>
      <c r="H280" s="154">
        <v>11.31</v>
      </c>
      <c r="I280" s="155"/>
      <c r="L280" s="151"/>
      <c r="M280" s="156"/>
      <c r="T280" s="157"/>
      <c r="AT280" s="152" t="s">
        <v>154</v>
      </c>
      <c r="AU280" s="152" t="s">
        <v>88</v>
      </c>
      <c r="AV280" s="12" t="s">
        <v>88</v>
      </c>
      <c r="AW280" s="12" t="s">
        <v>35</v>
      </c>
      <c r="AX280" s="12" t="s">
        <v>78</v>
      </c>
      <c r="AY280" s="152" t="s">
        <v>130</v>
      </c>
    </row>
    <row r="281" spans="2:65" s="12" customFormat="1">
      <c r="B281" s="151"/>
      <c r="D281" s="147" t="s">
        <v>154</v>
      </c>
      <c r="E281" s="152" t="s">
        <v>1</v>
      </c>
      <c r="F281" s="153" t="s">
        <v>884</v>
      </c>
      <c r="H281" s="154">
        <v>1.794</v>
      </c>
      <c r="I281" s="155"/>
      <c r="L281" s="151"/>
      <c r="M281" s="156"/>
      <c r="T281" s="157"/>
      <c r="AT281" s="152" t="s">
        <v>154</v>
      </c>
      <c r="AU281" s="152" t="s">
        <v>88</v>
      </c>
      <c r="AV281" s="12" t="s">
        <v>88</v>
      </c>
      <c r="AW281" s="12" t="s">
        <v>35</v>
      </c>
      <c r="AX281" s="12" t="s">
        <v>78</v>
      </c>
      <c r="AY281" s="152" t="s">
        <v>130</v>
      </c>
    </row>
    <row r="282" spans="2:65" s="12" customFormat="1">
      <c r="B282" s="151"/>
      <c r="D282" s="147" t="s">
        <v>154</v>
      </c>
      <c r="E282" s="152" t="s">
        <v>1</v>
      </c>
      <c r="F282" s="153" t="s">
        <v>885</v>
      </c>
      <c r="H282" s="154">
        <v>18.149999999999999</v>
      </c>
      <c r="I282" s="155"/>
      <c r="L282" s="151"/>
      <c r="M282" s="156"/>
      <c r="T282" s="157"/>
      <c r="AT282" s="152" t="s">
        <v>154</v>
      </c>
      <c r="AU282" s="152" t="s">
        <v>88</v>
      </c>
      <c r="AV282" s="12" t="s">
        <v>88</v>
      </c>
      <c r="AW282" s="12" t="s">
        <v>35</v>
      </c>
      <c r="AX282" s="12" t="s">
        <v>78</v>
      </c>
      <c r="AY282" s="152" t="s">
        <v>130</v>
      </c>
    </row>
    <row r="283" spans="2:65" s="12" customFormat="1" ht="22.5">
      <c r="B283" s="151"/>
      <c r="D283" s="147" t="s">
        <v>154</v>
      </c>
      <c r="E283" s="152" t="s">
        <v>1</v>
      </c>
      <c r="F283" s="153" t="s">
        <v>886</v>
      </c>
      <c r="H283" s="154">
        <v>44.064</v>
      </c>
      <c r="I283" s="155"/>
      <c r="L283" s="151"/>
      <c r="M283" s="156"/>
      <c r="T283" s="157"/>
      <c r="AT283" s="152" t="s">
        <v>154</v>
      </c>
      <c r="AU283" s="152" t="s">
        <v>88</v>
      </c>
      <c r="AV283" s="12" t="s">
        <v>88</v>
      </c>
      <c r="AW283" s="12" t="s">
        <v>35</v>
      </c>
      <c r="AX283" s="12" t="s">
        <v>78</v>
      </c>
      <c r="AY283" s="152" t="s">
        <v>130</v>
      </c>
    </row>
    <row r="284" spans="2:65" s="12" customFormat="1" ht="22.5">
      <c r="B284" s="151"/>
      <c r="D284" s="147" t="s">
        <v>154</v>
      </c>
      <c r="E284" s="152" t="s">
        <v>1</v>
      </c>
      <c r="F284" s="153" t="s">
        <v>887</v>
      </c>
      <c r="H284" s="154">
        <v>2.4569999999999999</v>
      </c>
      <c r="I284" s="155"/>
      <c r="L284" s="151"/>
      <c r="M284" s="156"/>
      <c r="T284" s="157"/>
      <c r="AT284" s="152" t="s">
        <v>154</v>
      </c>
      <c r="AU284" s="152" t="s">
        <v>88</v>
      </c>
      <c r="AV284" s="12" t="s">
        <v>88</v>
      </c>
      <c r="AW284" s="12" t="s">
        <v>35</v>
      </c>
      <c r="AX284" s="12" t="s">
        <v>78</v>
      </c>
      <c r="AY284" s="152" t="s">
        <v>130</v>
      </c>
    </row>
    <row r="285" spans="2:65" s="13" customFormat="1">
      <c r="B285" s="158"/>
      <c r="D285" s="147" t="s">
        <v>154</v>
      </c>
      <c r="E285" s="159" t="s">
        <v>1</v>
      </c>
      <c r="F285" s="160" t="s">
        <v>168</v>
      </c>
      <c r="H285" s="161">
        <v>77.774999999999991</v>
      </c>
      <c r="I285" s="162"/>
      <c r="L285" s="158"/>
      <c r="M285" s="163"/>
      <c r="T285" s="164"/>
      <c r="AT285" s="159" t="s">
        <v>154</v>
      </c>
      <c r="AU285" s="159" t="s">
        <v>88</v>
      </c>
      <c r="AV285" s="13" t="s">
        <v>136</v>
      </c>
      <c r="AW285" s="13" t="s">
        <v>35</v>
      </c>
      <c r="AX285" s="13" t="s">
        <v>86</v>
      </c>
      <c r="AY285" s="159" t="s">
        <v>130</v>
      </c>
    </row>
    <row r="286" spans="2:65" s="1" customFormat="1" ht="24.2" customHeight="1">
      <c r="B286" s="132"/>
      <c r="C286" s="133" t="s">
        <v>509</v>
      </c>
      <c r="D286" s="133" t="s">
        <v>132</v>
      </c>
      <c r="E286" s="134" t="s">
        <v>612</v>
      </c>
      <c r="F286" s="135" t="s">
        <v>613</v>
      </c>
      <c r="G286" s="136" t="s">
        <v>215</v>
      </c>
      <c r="H286" s="137">
        <v>699.97500000000002</v>
      </c>
      <c r="I286" s="138"/>
      <c r="J286" s="139">
        <f>ROUND(I286*H286,2)</f>
        <v>0</v>
      </c>
      <c r="K286" s="140"/>
      <c r="L286" s="31"/>
      <c r="M286" s="141" t="s">
        <v>1</v>
      </c>
      <c r="N286" s="142" t="s">
        <v>43</v>
      </c>
      <c r="P286" s="143">
        <f>O286*H286</f>
        <v>0</v>
      </c>
      <c r="Q286" s="143">
        <v>0</v>
      </c>
      <c r="R286" s="143">
        <f>Q286*H286</f>
        <v>0</v>
      </c>
      <c r="S286" s="143">
        <v>0</v>
      </c>
      <c r="T286" s="144">
        <f>S286*H286</f>
        <v>0</v>
      </c>
      <c r="AR286" s="145" t="s">
        <v>136</v>
      </c>
      <c r="AT286" s="145" t="s">
        <v>132</v>
      </c>
      <c r="AU286" s="145" t="s">
        <v>88</v>
      </c>
      <c r="AY286" s="15" t="s">
        <v>130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5" t="s">
        <v>86</v>
      </c>
      <c r="BK286" s="146">
        <f>ROUND(I286*H286,2)</f>
        <v>0</v>
      </c>
      <c r="BL286" s="15" t="s">
        <v>136</v>
      </c>
      <c r="BM286" s="145" t="s">
        <v>888</v>
      </c>
    </row>
    <row r="287" spans="2:65" s="12" customFormat="1" ht="22.5">
      <c r="B287" s="151"/>
      <c r="D287" s="147" t="s">
        <v>154</v>
      </c>
      <c r="E287" s="152" t="s">
        <v>1</v>
      </c>
      <c r="F287" s="153" t="s">
        <v>889</v>
      </c>
      <c r="H287" s="154">
        <v>699.97500000000002</v>
      </c>
      <c r="I287" s="155"/>
      <c r="L287" s="151"/>
      <c r="M287" s="156"/>
      <c r="T287" s="157"/>
      <c r="AT287" s="152" t="s">
        <v>154</v>
      </c>
      <c r="AU287" s="152" t="s">
        <v>88</v>
      </c>
      <c r="AV287" s="12" t="s">
        <v>88</v>
      </c>
      <c r="AW287" s="12" t="s">
        <v>35</v>
      </c>
      <c r="AX287" s="12" t="s">
        <v>86</v>
      </c>
      <c r="AY287" s="152" t="s">
        <v>130</v>
      </c>
    </row>
    <row r="288" spans="2:65" s="1" customFormat="1" ht="24.2" customHeight="1">
      <c r="B288" s="132"/>
      <c r="C288" s="133" t="s">
        <v>513</v>
      </c>
      <c r="D288" s="133" t="s">
        <v>132</v>
      </c>
      <c r="E288" s="134" t="s">
        <v>617</v>
      </c>
      <c r="F288" s="135" t="s">
        <v>618</v>
      </c>
      <c r="G288" s="136" t="s">
        <v>215</v>
      </c>
      <c r="H288" s="137">
        <v>77.775000000000006</v>
      </c>
      <c r="I288" s="138"/>
      <c r="J288" s="139">
        <f>ROUND(I288*H288,2)</f>
        <v>0</v>
      </c>
      <c r="K288" s="140"/>
      <c r="L288" s="31"/>
      <c r="M288" s="141" t="s">
        <v>1</v>
      </c>
      <c r="N288" s="142" t="s">
        <v>43</v>
      </c>
      <c r="P288" s="143">
        <f>O288*H288</f>
        <v>0</v>
      </c>
      <c r="Q288" s="143">
        <v>0</v>
      </c>
      <c r="R288" s="143">
        <f>Q288*H288</f>
        <v>0</v>
      </c>
      <c r="S288" s="143">
        <v>0</v>
      </c>
      <c r="T288" s="144">
        <f>S288*H288</f>
        <v>0</v>
      </c>
      <c r="AR288" s="145" t="s">
        <v>136</v>
      </c>
      <c r="AT288" s="145" t="s">
        <v>132</v>
      </c>
      <c r="AU288" s="145" t="s">
        <v>88</v>
      </c>
      <c r="AY288" s="15" t="s">
        <v>130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5" t="s">
        <v>86</v>
      </c>
      <c r="BK288" s="146">
        <f>ROUND(I288*H288,2)</f>
        <v>0</v>
      </c>
      <c r="BL288" s="15" t="s">
        <v>136</v>
      </c>
      <c r="BM288" s="145" t="s">
        <v>890</v>
      </c>
    </row>
    <row r="289" spans="2:65" s="1" customFormat="1" ht="24.2" customHeight="1">
      <c r="B289" s="132"/>
      <c r="C289" s="133" t="s">
        <v>517</v>
      </c>
      <c r="D289" s="133" t="s">
        <v>132</v>
      </c>
      <c r="E289" s="134" t="s">
        <v>891</v>
      </c>
      <c r="F289" s="135" t="s">
        <v>892</v>
      </c>
      <c r="G289" s="136" t="s">
        <v>215</v>
      </c>
      <c r="H289" s="137">
        <v>18.149999999999999</v>
      </c>
      <c r="I289" s="138"/>
      <c r="J289" s="139">
        <f>ROUND(I289*H289,2)</f>
        <v>0</v>
      </c>
      <c r="K289" s="140"/>
      <c r="L289" s="31"/>
      <c r="M289" s="141" t="s">
        <v>1</v>
      </c>
      <c r="N289" s="142" t="s">
        <v>43</v>
      </c>
      <c r="P289" s="143">
        <f>O289*H289</f>
        <v>0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AR289" s="145" t="s">
        <v>136</v>
      </c>
      <c r="AT289" s="145" t="s">
        <v>132</v>
      </c>
      <c r="AU289" s="145" t="s">
        <v>88</v>
      </c>
      <c r="AY289" s="15" t="s">
        <v>130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5" t="s">
        <v>86</v>
      </c>
      <c r="BK289" s="146">
        <f>ROUND(I289*H289,2)</f>
        <v>0</v>
      </c>
      <c r="BL289" s="15" t="s">
        <v>136</v>
      </c>
      <c r="BM289" s="145" t="s">
        <v>893</v>
      </c>
    </row>
    <row r="290" spans="2:65" s="12" customFormat="1">
      <c r="B290" s="151"/>
      <c r="D290" s="147" t="s">
        <v>154</v>
      </c>
      <c r="E290" s="152" t="s">
        <v>1</v>
      </c>
      <c r="F290" s="153" t="s">
        <v>894</v>
      </c>
      <c r="H290" s="154">
        <v>18.149999999999999</v>
      </c>
      <c r="I290" s="155"/>
      <c r="L290" s="151"/>
      <c r="M290" s="156"/>
      <c r="T290" s="157"/>
      <c r="AT290" s="152" t="s">
        <v>154</v>
      </c>
      <c r="AU290" s="152" t="s">
        <v>88</v>
      </c>
      <c r="AV290" s="12" t="s">
        <v>88</v>
      </c>
      <c r="AW290" s="12" t="s">
        <v>35</v>
      </c>
      <c r="AX290" s="12" t="s">
        <v>86</v>
      </c>
      <c r="AY290" s="152" t="s">
        <v>130</v>
      </c>
    </row>
    <row r="291" spans="2:65" s="1" customFormat="1" ht="21.75" customHeight="1">
      <c r="B291" s="132"/>
      <c r="C291" s="133" t="s">
        <v>521</v>
      </c>
      <c r="D291" s="133" t="s">
        <v>132</v>
      </c>
      <c r="E291" s="134" t="s">
        <v>621</v>
      </c>
      <c r="F291" s="135" t="s">
        <v>895</v>
      </c>
      <c r="G291" s="136" t="s">
        <v>215</v>
      </c>
      <c r="H291" s="137">
        <v>64.671000000000006</v>
      </c>
      <c r="I291" s="138"/>
      <c r="J291" s="139">
        <f>ROUND(I291*H291,2)</f>
        <v>0</v>
      </c>
      <c r="K291" s="140"/>
      <c r="L291" s="31"/>
      <c r="M291" s="141" t="s">
        <v>1</v>
      </c>
      <c r="N291" s="142" t="s">
        <v>43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136</v>
      </c>
      <c r="AT291" s="145" t="s">
        <v>132</v>
      </c>
      <c r="AU291" s="145" t="s">
        <v>88</v>
      </c>
      <c r="AY291" s="15" t="s">
        <v>130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5" t="s">
        <v>86</v>
      </c>
      <c r="BK291" s="146">
        <f>ROUND(I291*H291,2)</f>
        <v>0</v>
      </c>
      <c r="BL291" s="15" t="s">
        <v>136</v>
      </c>
      <c r="BM291" s="145" t="s">
        <v>896</v>
      </c>
    </row>
    <row r="292" spans="2:65" s="1" customFormat="1" ht="37.9" customHeight="1">
      <c r="B292" s="132"/>
      <c r="C292" s="133" t="s">
        <v>525</v>
      </c>
      <c r="D292" s="133" t="s">
        <v>132</v>
      </c>
      <c r="E292" s="134" t="s">
        <v>625</v>
      </c>
      <c r="F292" s="135" t="s">
        <v>626</v>
      </c>
      <c r="G292" s="136" t="s">
        <v>215</v>
      </c>
      <c r="H292" s="137">
        <v>11.31</v>
      </c>
      <c r="I292" s="138"/>
      <c r="J292" s="139">
        <f>ROUND(I292*H292,2)</f>
        <v>0</v>
      </c>
      <c r="K292" s="140"/>
      <c r="L292" s="31"/>
      <c r="M292" s="141" t="s">
        <v>1</v>
      </c>
      <c r="N292" s="142" t="s">
        <v>43</v>
      </c>
      <c r="P292" s="143">
        <f>O292*H292</f>
        <v>0</v>
      </c>
      <c r="Q292" s="143">
        <v>0</v>
      </c>
      <c r="R292" s="143">
        <f>Q292*H292</f>
        <v>0</v>
      </c>
      <c r="S292" s="143">
        <v>0</v>
      </c>
      <c r="T292" s="144">
        <f>S292*H292</f>
        <v>0</v>
      </c>
      <c r="AR292" s="145" t="s">
        <v>136</v>
      </c>
      <c r="AT292" s="145" t="s">
        <v>132</v>
      </c>
      <c r="AU292" s="145" t="s">
        <v>88</v>
      </c>
      <c r="AY292" s="15" t="s">
        <v>130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5" t="s">
        <v>86</v>
      </c>
      <c r="BK292" s="146">
        <f>ROUND(I292*H292,2)</f>
        <v>0</v>
      </c>
      <c r="BL292" s="15" t="s">
        <v>136</v>
      </c>
      <c r="BM292" s="145" t="s">
        <v>897</v>
      </c>
    </row>
    <row r="293" spans="2:65" s="1" customFormat="1" ht="33" customHeight="1">
      <c r="B293" s="132"/>
      <c r="C293" s="133" t="s">
        <v>531</v>
      </c>
      <c r="D293" s="133" t="s">
        <v>132</v>
      </c>
      <c r="E293" s="134" t="s">
        <v>629</v>
      </c>
      <c r="F293" s="135" t="s">
        <v>898</v>
      </c>
      <c r="G293" s="136" t="s">
        <v>215</v>
      </c>
      <c r="H293" s="137">
        <v>1.794</v>
      </c>
      <c r="I293" s="138"/>
      <c r="J293" s="139">
        <f>ROUND(I293*H293,2)</f>
        <v>0</v>
      </c>
      <c r="K293" s="140"/>
      <c r="L293" s="31"/>
      <c r="M293" s="141" t="s">
        <v>1</v>
      </c>
      <c r="N293" s="142" t="s">
        <v>43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136</v>
      </c>
      <c r="AT293" s="145" t="s">
        <v>132</v>
      </c>
      <c r="AU293" s="145" t="s">
        <v>88</v>
      </c>
      <c r="AY293" s="15" t="s">
        <v>130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5" t="s">
        <v>86</v>
      </c>
      <c r="BK293" s="146">
        <f>ROUND(I293*H293,2)</f>
        <v>0</v>
      </c>
      <c r="BL293" s="15" t="s">
        <v>136</v>
      </c>
      <c r="BM293" s="145" t="s">
        <v>899</v>
      </c>
    </row>
    <row r="294" spans="2:65" s="11" customFormat="1" ht="22.9" customHeight="1">
      <c r="B294" s="120"/>
      <c r="D294" s="121" t="s">
        <v>77</v>
      </c>
      <c r="E294" s="130" t="s">
        <v>632</v>
      </c>
      <c r="F294" s="130" t="s">
        <v>633</v>
      </c>
      <c r="I294" s="123"/>
      <c r="J294" s="131">
        <f>BK294</f>
        <v>0</v>
      </c>
      <c r="L294" s="120"/>
      <c r="M294" s="125"/>
      <c r="P294" s="126">
        <f>SUM(P295:P297)</f>
        <v>0</v>
      </c>
      <c r="R294" s="126">
        <f>SUM(R295:R297)</f>
        <v>0</v>
      </c>
      <c r="T294" s="127">
        <f>SUM(T295:T297)</f>
        <v>0</v>
      </c>
      <c r="AR294" s="121" t="s">
        <v>86</v>
      </c>
      <c r="AT294" s="128" t="s">
        <v>77</v>
      </c>
      <c r="AU294" s="128" t="s">
        <v>86</v>
      </c>
      <c r="AY294" s="121" t="s">
        <v>130</v>
      </c>
      <c r="BK294" s="129">
        <f>SUM(BK295:BK297)</f>
        <v>0</v>
      </c>
    </row>
    <row r="295" spans="2:65" s="1" customFormat="1" ht="24.2" customHeight="1">
      <c r="B295" s="132"/>
      <c r="C295" s="133" t="s">
        <v>535</v>
      </c>
      <c r="D295" s="133" t="s">
        <v>132</v>
      </c>
      <c r="E295" s="134" t="s">
        <v>900</v>
      </c>
      <c r="F295" s="135" t="s">
        <v>901</v>
      </c>
      <c r="G295" s="136" t="s">
        <v>215</v>
      </c>
      <c r="H295" s="137">
        <v>180.93</v>
      </c>
      <c r="I295" s="138"/>
      <c r="J295" s="139">
        <f>ROUND(I295*H295,2)</f>
        <v>0</v>
      </c>
      <c r="K295" s="140"/>
      <c r="L295" s="31"/>
      <c r="M295" s="141" t="s">
        <v>1</v>
      </c>
      <c r="N295" s="142" t="s">
        <v>43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136</v>
      </c>
      <c r="AT295" s="145" t="s">
        <v>132</v>
      </c>
      <c r="AU295" s="145" t="s">
        <v>88</v>
      </c>
      <c r="AY295" s="15" t="s">
        <v>130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5" t="s">
        <v>86</v>
      </c>
      <c r="BK295" s="146">
        <f>ROUND(I295*H295,2)</f>
        <v>0</v>
      </c>
      <c r="BL295" s="15" t="s">
        <v>136</v>
      </c>
      <c r="BM295" s="145" t="s">
        <v>902</v>
      </c>
    </row>
    <row r="296" spans="2:65" s="1" customFormat="1" ht="24.2" customHeight="1">
      <c r="B296" s="132"/>
      <c r="C296" s="133" t="s">
        <v>539</v>
      </c>
      <c r="D296" s="133" t="s">
        <v>132</v>
      </c>
      <c r="E296" s="134" t="s">
        <v>635</v>
      </c>
      <c r="F296" s="135" t="s">
        <v>636</v>
      </c>
      <c r="G296" s="136" t="s">
        <v>215</v>
      </c>
      <c r="H296" s="137">
        <v>3.2410000000000001</v>
      </c>
      <c r="I296" s="138"/>
      <c r="J296" s="139">
        <f>ROUND(I296*H296,2)</f>
        <v>0</v>
      </c>
      <c r="K296" s="140"/>
      <c r="L296" s="31"/>
      <c r="M296" s="141" t="s">
        <v>1</v>
      </c>
      <c r="N296" s="142" t="s">
        <v>43</v>
      </c>
      <c r="P296" s="143">
        <f>O296*H296</f>
        <v>0</v>
      </c>
      <c r="Q296" s="143">
        <v>0</v>
      </c>
      <c r="R296" s="143">
        <f>Q296*H296</f>
        <v>0</v>
      </c>
      <c r="S296" s="143">
        <v>0</v>
      </c>
      <c r="T296" s="144">
        <f>S296*H296</f>
        <v>0</v>
      </c>
      <c r="AR296" s="145" t="s">
        <v>136</v>
      </c>
      <c r="AT296" s="145" t="s">
        <v>132</v>
      </c>
      <c r="AU296" s="145" t="s">
        <v>88</v>
      </c>
      <c r="AY296" s="15" t="s">
        <v>130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5" t="s">
        <v>86</v>
      </c>
      <c r="BK296" s="146">
        <f>ROUND(I296*H296,2)</f>
        <v>0</v>
      </c>
      <c r="BL296" s="15" t="s">
        <v>136</v>
      </c>
      <c r="BM296" s="145" t="s">
        <v>903</v>
      </c>
    </row>
    <row r="297" spans="2:65" s="1" customFormat="1" ht="16.5" customHeight="1">
      <c r="B297" s="132"/>
      <c r="C297" s="133" t="s">
        <v>543</v>
      </c>
      <c r="D297" s="133" t="s">
        <v>132</v>
      </c>
      <c r="E297" s="134" t="s">
        <v>904</v>
      </c>
      <c r="F297" s="135" t="s">
        <v>640</v>
      </c>
      <c r="G297" s="136" t="s">
        <v>215</v>
      </c>
      <c r="H297" s="137">
        <v>1232.4280000000001</v>
      </c>
      <c r="I297" s="138"/>
      <c r="J297" s="139">
        <f>ROUND(I297*H297,2)</f>
        <v>0</v>
      </c>
      <c r="K297" s="140"/>
      <c r="L297" s="31"/>
      <c r="M297" s="176" t="s">
        <v>1</v>
      </c>
      <c r="N297" s="177" t="s">
        <v>43</v>
      </c>
      <c r="O297" s="178"/>
      <c r="P297" s="179">
        <f>O297*H297</f>
        <v>0</v>
      </c>
      <c r="Q297" s="179">
        <v>0</v>
      </c>
      <c r="R297" s="179">
        <f>Q297*H297</f>
        <v>0</v>
      </c>
      <c r="S297" s="179">
        <v>0</v>
      </c>
      <c r="T297" s="180">
        <f>S297*H297</f>
        <v>0</v>
      </c>
      <c r="AR297" s="145" t="s">
        <v>136</v>
      </c>
      <c r="AT297" s="145" t="s">
        <v>132</v>
      </c>
      <c r="AU297" s="145" t="s">
        <v>88</v>
      </c>
      <c r="AY297" s="15" t="s">
        <v>130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5" t="s">
        <v>86</v>
      </c>
      <c r="BK297" s="146">
        <f>ROUND(I297*H297,2)</f>
        <v>0</v>
      </c>
      <c r="BL297" s="15" t="s">
        <v>136</v>
      </c>
      <c r="BM297" s="145" t="s">
        <v>905</v>
      </c>
    </row>
    <row r="298" spans="2:65" s="1" customFormat="1" ht="6.95" customHeight="1">
      <c r="B298" s="43"/>
      <c r="C298" s="44"/>
      <c r="D298" s="44"/>
      <c r="E298" s="44"/>
      <c r="F298" s="44"/>
      <c r="G298" s="44"/>
      <c r="H298" s="44"/>
      <c r="I298" s="44"/>
      <c r="J298" s="44"/>
      <c r="K298" s="44"/>
      <c r="L298" s="31"/>
    </row>
  </sheetData>
  <autoFilter ref="C124:K297" xr:uid="{00000000-0009-0000-0000-000002000000}"/>
  <mergeCells count="9">
    <mergeCell ref="E86:H86"/>
    <mergeCell ref="E115:H115"/>
    <mergeCell ref="E117:H117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0"/>
  <sheetViews>
    <sheetView showGridLines="0" topLeftCell="A104" workbookViewId="0">
      <selection activeCell="I124" sqref="I1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spans="2:46" ht="24.95" customHeight="1">
      <c r="B4" s="18"/>
      <c r="D4" s="19" t="s">
        <v>95</v>
      </c>
      <c r="L4" s="18"/>
      <c r="M4" s="87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221" t="str">
        <f>'Rekapitulace stavby'!K6</f>
        <v>KAPLICE, ul Šumavská a okolní ulice - obnova vodovodu a kanalizace, Luční II a Okružní - 7. etapa</v>
      </c>
      <c r="F7" s="222"/>
      <c r="G7" s="222"/>
      <c r="H7" s="222"/>
      <c r="L7" s="18"/>
    </row>
    <row r="8" spans="2:46" s="1" customFormat="1" ht="12" customHeight="1">
      <c r="B8" s="31"/>
      <c r="D8" s="25" t="s">
        <v>96</v>
      </c>
      <c r="L8" s="31"/>
    </row>
    <row r="9" spans="2:46" s="1" customFormat="1" ht="16.5" customHeight="1">
      <c r="B9" s="31"/>
      <c r="E9" s="207" t="s">
        <v>906</v>
      </c>
      <c r="F9" s="220"/>
      <c r="G9" s="220"/>
      <c r="H9" s="220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5" t="s">
        <v>18</v>
      </c>
      <c r="F11" s="23" t="s">
        <v>1</v>
      </c>
      <c r="I11" s="25" t="s">
        <v>19</v>
      </c>
      <c r="J11" s="23" t="s">
        <v>1</v>
      </c>
      <c r="L11" s="31"/>
    </row>
    <row r="12" spans="2:46" s="1" customFormat="1" ht="12" customHeight="1">
      <c r="B12" s="31"/>
      <c r="D12" s="25" t="s">
        <v>21</v>
      </c>
      <c r="F12" s="23" t="s">
        <v>22</v>
      </c>
      <c r="I12" s="25" t="s">
        <v>23</v>
      </c>
      <c r="J12" s="51"/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5" t="s">
        <v>26</v>
      </c>
      <c r="I14" s="25" t="s">
        <v>27</v>
      </c>
      <c r="J14" s="23" t="s">
        <v>28</v>
      </c>
      <c r="L14" s="31"/>
    </row>
    <row r="15" spans="2:46" s="1" customFormat="1" ht="18" customHeight="1">
      <c r="B15" s="31"/>
      <c r="E15" s="23" t="s">
        <v>29</v>
      </c>
      <c r="I15" s="25" t="s">
        <v>30</v>
      </c>
      <c r="J15" s="23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5" t="s">
        <v>31</v>
      </c>
      <c r="I17" s="25" t="s">
        <v>27</v>
      </c>
      <c r="J17" s="26"/>
      <c r="L17" s="31"/>
    </row>
    <row r="18" spans="2:12" s="1" customFormat="1" ht="18" customHeight="1">
      <c r="B18" s="31"/>
      <c r="E18" s="223"/>
      <c r="F18" s="187"/>
      <c r="G18" s="187"/>
      <c r="H18" s="187"/>
      <c r="I18" s="25" t="s">
        <v>30</v>
      </c>
      <c r="J18" s="26"/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5" t="s">
        <v>32</v>
      </c>
      <c r="I20" s="25" t="s">
        <v>27</v>
      </c>
      <c r="J20" s="23" t="s">
        <v>33</v>
      </c>
      <c r="L20" s="31"/>
    </row>
    <row r="21" spans="2:12" s="1" customFormat="1" ht="18" customHeight="1">
      <c r="B21" s="31"/>
      <c r="E21" s="23" t="s">
        <v>99</v>
      </c>
      <c r="I21" s="25" t="s">
        <v>30</v>
      </c>
      <c r="J21" s="23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5" t="s">
        <v>36</v>
      </c>
      <c r="I23" s="25" t="s">
        <v>27</v>
      </c>
      <c r="J23" s="23" t="str">
        <f>IF('Rekapitulace stavby'!AN19="","",'Rekapitulace stavby'!AN19)</f>
        <v/>
      </c>
      <c r="L23" s="31"/>
    </row>
    <row r="24" spans="2:12" s="1" customFormat="1" ht="18" customHeight="1">
      <c r="B24" s="31"/>
      <c r="E24" s="23" t="str">
        <f>IF('Rekapitulace stavby'!E20="","",'Rekapitulace stavby'!E20)</f>
        <v xml:space="preserve"> </v>
      </c>
      <c r="I24" s="25" t="s">
        <v>30</v>
      </c>
      <c r="J24" s="23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5" t="s">
        <v>37</v>
      </c>
      <c r="L26" s="31"/>
    </row>
    <row r="27" spans="2:12" s="7" customFormat="1" ht="16.5" customHeight="1">
      <c r="B27" s="88"/>
      <c r="E27" s="192" t="s">
        <v>1</v>
      </c>
      <c r="F27" s="192"/>
      <c r="G27" s="192"/>
      <c r="H27" s="19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38</v>
      </c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5" t="s">
        <v>43</v>
      </c>
      <c r="F33" s="90">
        <f>ROUND((SUM(BE117:BE129)),  2)</f>
        <v>0</v>
      </c>
      <c r="I33" s="91">
        <v>0.21</v>
      </c>
      <c r="J33" s="90">
        <f>ROUND(((SUM(BE117:BE129))*I33),  2)</f>
        <v>0</v>
      </c>
      <c r="L33" s="31"/>
    </row>
    <row r="34" spans="2:12" s="1" customFormat="1" ht="14.45" customHeight="1">
      <c r="B34" s="31"/>
      <c r="E34" s="25" t="s">
        <v>44</v>
      </c>
      <c r="F34" s="90">
        <f>ROUND((SUM(BF117:BF129)),  2)</f>
        <v>0</v>
      </c>
      <c r="I34" s="91">
        <v>0.15</v>
      </c>
      <c r="J34" s="90">
        <f>ROUND(((SUM(BF117:BF129))*I34),  2)</f>
        <v>0</v>
      </c>
      <c r="L34" s="31"/>
    </row>
    <row r="35" spans="2:12" s="1" customFormat="1" ht="14.45" hidden="1" customHeight="1">
      <c r="B35" s="31"/>
      <c r="E35" s="25" t="s">
        <v>45</v>
      </c>
      <c r="F35" s="90">
        <f>ROUND((SUM(BG117:BG129)),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5" t="s">
        <v>46</v>
      </c>
      <c r="F36" s="90">
        <f>ROUND((SUM(BH117:BH129)),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5" t="s">
        <v>47</v>
      </c>
      <c r="F37" s="90">
        <f>ROUND((SUM(BI117:BI129)),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19" t="s">
        <v>100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5" t="s">
        <v>16</v>
      </c>
      <c r="L84" s="31"/>
    </row>
    <row r="85" spans="2:47" s="1" customFormat="1" ht="26.25" customHeight="1">
      <c r="B85" s="31"/>
      <c r="E85" s="221" t="str">
        <f>E7</f>
        <v>KAPLICE, ul Šumavská a okolní ulice - obnova vodovodu a kanalizace, Luční II a Okružní - 7. etapa</v>
      </c>
      <c r="F85" s="222"/>
      <c r="G85" s="222"/>
      <c r="H85" s="222"/>
      <c r="L85" s="31"/>
    </row>
    <row r="86" spans="2:47" s="1" customFormat="1" ht="12" customHeight="1">
      <c r="B86" s="31"/>
      <c r="C86" s="25" t="s">
        <v>96</v>
      </c>
      <c r="L86" s="31"/>
    </row>
    <row r="87" spans="2:47" s="1" customFormat="1" ht="16.5" customHeight="1">
      <c r="B87" s="31"/>
      <c r="E87" s="207" t="str">
        <f>E9</f>
        <v>4163c - SO 0 - OSTATNÍ A VEDLEJŠÍ NÁKLADY</v>
      </c>
      <c r="F87" s="220"/>
      <c r="G87" s="220"/>
      <c r="H87" s="220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5" t="s">
        <v>21</v>
      </c>
      <c r="F89" s="23" t="str">
        <f>F12</f>
        <v xml:space="preserve"> </v>
      </c>
      <c r="I89" s="25" t="s">
        <v>23</v>
      </c>
      <c r="J89" s="51" t="str">
        <f>IF(J12="","",J12)</f>
        <v/>
      </c>
      <c r="L89" s="31"/>
    </row>
    <row r="90" spans="2:47" s="1" customFormat="1" ht="6.95" customHeight="1">
      <c r="B90" s="31"/>
      <c r="L90" s="31"/>
    </row>
    <row r="91" spans="2:47" s="1" customFormat="1" ht="40.15" customHeight="1">
      <c r="B91" s="31"/>
      <c r="C91" s="25" t="s">
        <v>26</v>
      </c>
      <c r="F91" s="23" t="str">
        <f>E15</f>
        <v>Město Kaplice, Náměstí 70, 382 41 Kaplice</v>
      </c>
      <c r="I91" s="25" t="s">
        <v>32</v>
      </c>
      <c r="J91" s="29" t="str">
        <f>E21</f>
        <v>Jiří Sváček, Chvalšinská 108, Český krumlov 381 01</v>
      </c>
      <c r="L91" s="31"/>
    </row>
    <row r="92" spans="2:47" s="1" customFormat="1" ht="15.2" customHeight="1">
      <c r="B92" s="31"/>
      <c r="C92" s="25" t="s">
        <v>31</v>
      </c>
      <c r="F92" s="23" t="str">
        <f>IF(E18="","",E18)</f>
        <v/>
      </c>
      <c r="I92" s="25" t="s">
        <v>36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101</v>
      </c>
      <c r="D94" s="92"/>
      <c r="E94" s="92"/>
      <c r="F94" s="92"/>
      <c r="G94" s="92"/>
      <c r="H94" s="92"/>
      <c r="I94" s="92"/>
      <c r="J94" s="101" t="s">
        <v>102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103</v>
      </c>
      <c r="J96" s="65">
        <f>J117</f>
        <v>0</v>
      </c>
      <c r="L96" s="31"/>
      <c r="AU96" s="15" t="s">
        <v>104</v>
      </c>
    </row>
    <row r="97" spans="2:12" s="8" customFormat="1" ht="24.95" customHeight="1">
      <c r="B97" s="103"/>
      <c r="D97" s="104" t="s">
        <v>907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>
      <c r="B98" s="31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19" t="s">
        <v>115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5" t="s">
        <v>16</v>
      </c>
      <c r="L106" s="31"/>
    </row>
    <row r="107" spans="2:12" s="1" customFormat="1" ht="26.25" customHeight="1">
      <c r="B107" s="31"/>
      <c r="E107" s="221" t="str">
        <f>E7</f>
        <v>KAPLICE, ul Šumavská a okolní ulice - obnova vodovodu a kanalizace, Luční II a Okružní - 7. etapa</v>
      </c>
      <c r="F107" s="222"/>
      <c r="G107" s="222"/>
      <c r="H107" s="222"/>
      <c r="L107" s="31"/>
    </row>
    <row r="108" spans="2:12" s="1" customFormat="1" ht="12" customHeight="1">
      <c r="B108" s="31"/>
      <c r="C108" s="25" t="s">
        <v>96</v>
      </c>
      <c r="L108" s="31"/>
    </row>
    <row r="109" spans="2:12" s="1" customFormat="1" ht="16.5" customHeight="1">
      <c r="B109" s="31"/>
      <c r="E109" s="207" t="str">
        <f>E9</f>
        <v>4163c - SO 0 - OSTATNÍ A VEDLEJŠÍ NÁKLADY</v>
      </c>
      <c r="F109" s="220"/>
      <c r="G109" s="220"/>
      <c r="H109" s="220"/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5" t="s">
        <v>21</v>
      </c>
      <c r="F111" s="23" t="str">
        <f>F12</f>
        <v xml:space="preserve"> </v>
      </c>
      <c r="I111" s="25" t="s">
        <v>23</v>
      </c>
      <c r="J111" s="51" t="str">
        <f>IF(J12="","",J12)</f>
        <v/>
      </c>
      <c r="L111" s="31"/>
    </row>
    <row r="112" spans="2:12" s="1" customFormat="1" ht="6.95" customHeight="1">
      <c r="B112" s="31"/>
      <c r="L112" s="31"/>
    </row>
    <row r="113" spans="2:65" s="1" customFormat="1" ht="40.15" customHeight="1">
      <c r="B113" s="31"/>
      <c r="C113" s="25" t="s">
        <v>26</v>
      </c>
      <c r="F113" s="23" t="str">
        <f>E15</f>
        <v>Město Kaplice, Náměstí 70, 382 41 Kaplice</v>
      </c>
      <c r="I113" s="25" t="s">
        <v>32</v>
      </c>
      <c r="J113" s="29" t="str">
        <f>E21</f>
        <v>Jiří Sváček, Chvalšinská 108, Český krumlov 381 01</v>
      </c>
      <c r="L113" s="31"/>
    </row>
    <row r="114" spans="2:65" s="1" customFormat="1" ht="15.2" customHeight="1">
      <c r="B114" s="31"/>
      <c r="C114" s="25" t="s">
        <v>31</v>
      </c>
      <c r="F114" s="23" t="str">
        <f>IF(E18="","",E18)</f>
        <v/>
      </c>
      <c r="I114" s="25" t="s">
        <v>36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10" customFormat="1" ht="29.25" customHeight="1">
      <c r="B116" s="111"/>
      <c r="C116" s="112" t="s">
        <v>116</v>
      </c>
      <c r="D116" s="113" t="s">
        <v>63</v>
      </c>
      <c r="E116" s="113" t="s">
        <v>59</v>
      </c>
      <c r="F116" s="113" t="s">
        <v>60</v>
      </c>
      <c r="G116" s="113" t="s">
        <v>117</v>
      </c>
      <c r="H116" s="113" t="s">
        <v>118</v>
      </c>
      <c r="I116" s="113" t="s">
        <v>119</v>
      </c>
      <c r="J116" s="114" t="s">
        <v>102</v>
      </c>
      <c r="K116" s="115" t="s">
        <v>120</v>
      </c>
      <c r="L116" s="111"/>
      <c r="M116" s="58" t="s">
        <v>1</v>
      </c>
      <c r="N116" s="59" t="s">
        <v>42</v>
      </c>
      <c r="O116" s="59" t="s">
        <v>121</v>
      </c>
      <c r="P116" s="59" t="s">
        <v>122</v>
      </c>
      <c r="Q116" s="59" t="s">
        <v>123</v>
      </c>
      <c r="R116" s="59" t="s">
        <v>124</v>
      </c>
      <c r="S116" s="59" t="s">
        <v>125</v>
      </c>
      <c r="T116" s="60" t="s">
        <v>126</v>
      </c>
    </row>
    <row r="117" spans="2:65" s="1" customFormat="1" ht="22.9" customHeight="1">
      <c r="B117" s="31"/>
      <c r="C117" s="63" t="s">
        <v>127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5" t="s">
        <v>77</v>
      </c>
      <c r="AU117" s="15" t="s">
        <v>104</v>
      </c>
      <c r="BK117" s="119">
        <f>BK118</f>
        <v>0</v>
      </c>
    </row>
    <row r="118" spans="2:65" s="11" customFormat="1" ht="25.9" customHeight="1">
      <c r="B118" s="120"/>
      <c r="D118" s="121" t="s">
        <v>77</v>
      </c>
      <c r="E118" s="122" t="s">
        <v>908</v>
      </c>
      <c r="F118" s="122" t="s">
        <v>909</v>
      </c>
      <c r="I118" s="123"/>
      <c r="J118" s="124">
        <f>BK118</f>
        <v>0</v>
      </c>
      <c r="L118" s="120"/>
      <c r="M118" s="125"/>
      <c r="P118" s="126">
        <f>SUM(P119:P129)</f>
        <v>0</v>
      </c>
      <c r="R118" s="126">
        <f>SUM(R119:R129)</f>
        <v>0</v>
      </c>
      <c r="T118" s="127">
        <f>SUM(T119:T129)</f>
        <v>0</v>
      </c>
      <c r="AR118" s="121" t="s">
        <v>156</v>
      </c>
      <c r="AT118" s="128" t="s">
        <v>77</v>
      </c>
      <c r="AU118" s="128" t="s">
        <v>78</v>
      </c>
      <c r="AY118" s="121" t="s">
        <v>130</v>
      </c>
      <c r="BK118" s="129">
        <f>SUM(BK119:BK129)</f>
        <v>0</v>
      </c>
    </row>
    <row r="119" spans="2:65" s="1" customFormat="1" ht="16.5" customHeight="1">
      <c r="B119" s="132"/>
      <c r="C119" s="133" t="s">
        <v>86</v>
      </c>
      <c r="D119" s="133" t="s">
        <v>132</v>
      </c>
      <c r="E119" s="134" t="s">
        <v>910</v>
      </c>
      <c r="F119" s="135" t="s">
        <v>911</v>
      </c>
      <c r="G119" s="136" t="s">
        <v>912</v>
      </c>
      <c r="H119" s="137">
        <v>37</v>
      </c>
      <c r="I119" s="138"/>
      <c r="J119" s="139">
        <f t="shared" ref="J119:J129" si="0">ROUND(I119*H119,2)</f>
        <v>0</v>
      </c>
      <c r="K119" s="140"/>
      <c r="L119" s="31"/>
      <c r="M119" s="141" t="s">
        <v>1</v>
      </c>
      <c r="N119" s="142" t="s">
        <v>43</v>
      </c>
      <c r="P119" s="143">
        <f t="shared" ref="P119:P129" si="1">O119*H119</f>
        <v>0</v>
      </c>
      <c r="Q119" s="143">
        <v>0</v>
      </c>
      <c r="R119" s="143">
        <f t="shared" ref="R119:R129" si="2">Q119*H119</f>
        <v>0</v>
      </c>
      <c r="S119" s="143">
        <v>0</v>
      </c>
      <c r="T119" s="144">
        <f t="shared" ref="T119:T129" si="3">S119*H119</f>
        <v>0</v>
      </c>
      <c r="AR119" s="145" t="s">
        <v>136</v>
      </c>
      <c r="AT119" s="145" t="s">
        <v>132</v>
      </c>
      <c r="AU119" s="145" t="s">
        <v>86</v>
      </c>
      <c r="AY119" s="15" t="s">
        <v>130</v>
      </c>
      <c r="BE119" s="146">
        <f t="shared" ref="BE119:BE129" si="4">IF(N119="základní",J119,0)</f>
        <v>0</v>
      </c>
      <c r="BF119" s="146">
        <f t="shared" ref="BF119:BF129" si="5">IF(N119="snížená",J119,0)</f>
        <v>0</v>
      </c>
      <c r="BG119" s="146">
        <f t="shared" ref="BG119:BG129" si="6">IF(N119="zákl. přenesená",J119,0)</f>
        <v>0</v>
      </c>
      <c r="BH119" s="146">
        <f t="shared" ref="BH119:BH129" si="7">IF(N119="sníž. přenesená",J119,0)</f>
        <v>0</v>
      </c>
      <c r="BI119" s="146">
        <f t="shared" ref="BI119:BI129" si="8">IF(N119="nulová",J119,0)</f>
        <v>0</v>
      </c>
      <c r="BJ119" s="15" t="s">
        <v>86</v>
      </c>
      <c r="BK119" s="146">
        <f t="shared" ref="BK119:BK129" si="9">ROUND(I119*H119,2)</f>
        <v>0</v>
      </c>
      <c r="BL119" s="15" t="s">
        <v>136</v>
      </c>
      <c r="BM119" s="145" t="s">
        <v>913</v>
      </c>
    </row>
    <row r="120" spans="2:65" s="1" customFormat="1" ht="16.5" customHeight="1">
      <c r="B120" s="132"/>
      <c r="C120" s="133" t="s">
        <v>88</v>
      </c>
      <c r="D120" s="133" t="s">
        <v>132</v>
      </c>
      <c r="E120" s="134" t="s">
        <v>914</v>
      </c>
      <c r="F120" s="135" t="s">
        <v>915</v>
      </c>
      <c r="G120" s="136" t="s">
        <v>345</v>
      </c>
      <c r="H120" s="137">
        <v>1</v>
      </c>
      <c r="I120" s="138"/>
      <c r="J120" s="139">
        <f t="shared" si="0"/>
        <v>0</v>
      </c>
      <c r="K120" s="140"/>
      <c r="L120" s="31"/>
      <c r="M120" s="141" t="s">
        <v>1</v>
      </c>
      <c r="N120" s="142" t="s">
        <v>43</v>
      </c>
      <c r="P120" s="143">
        <f t="shared" si="1"/>
        <v>0</v>
      </c>
      <c r="Q120" s="143">
        <v>0</v>
      </c>
      <c r="R120" s="143">
        <f t="shared" si="2"/>
        <v>0</v>
      </c>
      <c r="S120" s="143">
        <v>0</v>
      </c>
      <c r="T120" s="144">
        <f t="shared" si="3"/>
        <v>0</v>
      </c>
      <c r="AR120" s="145" t="s">
        <v>136</v>
      </c>
      <c r="AT120" s="145" t="s">
        <v>132</v>
      </c>
      <c r="AU120" s="145" t="s">
        <v>86</v>
      </c>
      <c r="AY120" s="15" t="s">
        <v>130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5" t="s">
        <v>86</v>
      </c>
      <c r="BK120" s="146">
        <f t="shared" si="9"/>
        <v>0</v>
      </c>
      <c r="BL120" s="15" t="s">
        <v>136</v>
      </c>
      <c r="BM120" s="145" t="s">
        <v>916</v>
      </c>
    </row>
    <row r="121" spans="2:65" s="1" customFormat="1" ht="33" customHeight="1">
      <c r="B121" s="132"/>
      <c r="C121" s="133" t="s">
        <v>143</v>
      </c>
      <c r="D121" s="133" t="s">
        <v>132</v>
      </c>
      <c r="E121" s="134" t="s">
        <v>917</v>
      </c>
      <c r="F121" s="135" t="s">
        <v>918</v>
      </c>
      <c r="G121" s="136" t="s">
        <v>345</v>
      </c>
      <c r="H121" s="137">
        <v>1</v>
      </c>
      <c r="I121" s="138"/>
      <c r="J121" s="139">
        <f t="shared" si="0"/>
        <v>0</v>
      </c>
      <c r="K121" s="140"/>
      <c r="L121" s="31"/>
      <c r="M121" s="141" t="s">
        <v>1</v>
      </c>
      <c r="N121" s="142" t="s">
        <v>43</v>
      </c>
      <c r="P121" s="143">
        <f t="shared" si="1"/>
        <v>0</v>
      </c>
      <c r="Q121" s="143">
        <v>0</v>
      </c>
      <c r="R121" s="143">
        <f t="shared" si="2"/>
        <v>0</v>
      </c>
      <c r="S121" s="143">
        <v>0</v>
      </c>
      <c r="T121" s="144">
        <f t="shared" si="3"/>
        <v>0</v>
      </c>
      <c r="AR121" s="145" t="s">
        <v>136</v>
      </c>
      <c r="AT121" s="145" t="s">
        <v>132</v>
      </c>
      <c r="AU121" s="145" t="s">
        <v>86</v>
      </c>
      <c r="AY121" s="15" t="s">
        <v>130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5" t="s">
        <v>86</v>
      </c>
      <c r="BK121" s="146">
        <f t="shared" si="9"/>
        <v>0</v>
      </c>
      <c r="BL121" s="15" t="s">
        <v>136</v>
      </c>
      <c r="BM121" s="145" t="s">
        <v>919</v>
      </c>
    </row>
    <row r="122" spans="2:65" s="1" customFormat="1" ht="16.5" customHeight="1">
      <c r="B122" s="132"/>
      <c r="C122" s="133" t="s">
        <v>136</v>
      </c>
      <c r="D122" s="133" t="s">
        <v>132</v>
      </c>
      <c r="E122" s="134" t="s">
        <v>920</v>
      </c>
      <c r="F122" s="135" t="s">
        <v>921</v>
      </c>
      <c r="G122" s="136" t="s">
        <v>922</v>
      </c>
      <c r="H122" s="137">
        <v>15.77</v>
      </c>
      <c r="I122" s="138"/>
      <c r="J122" s="139">
        <f t="shared" si="0"/>
        <v>0</v>
      </c>
      <c r="K122" s="140"/>
      <c r="L122" s="31"/>
      <c r="M122" s="141" t="s">
        <v>1</v>
      </c>
      <c r="N122" s="142" t="s">
        <v>43</v>
      </c>
      <c r="P122" s="143">
        <f t="shared" si="1"/>
        <v>0</v>
      </c>
      <c r="Q122" s="143">
        <v>0</v>
      </c>
      <c r="R122" s="143">
        <f t="shared" si="2"/>
        <v>0</v>
      </c>
      <c r="S122" s="143">
        <v>0</v>
      </c>
      <c r="T122" s="144">
        <f t="shared" si="3"/>
        <v>0</v>
      </c>
      <c r="AR122" s="145" t="s">
        <v>136</v>
      </c>
      <c r="AT122" s="145" t="s">
        <v>132</v>
      </c>
      <c r="AU122" s="145" t="s">
        <v>86</v>
      </c>
      <c r="AY122" s="15" t="s">
        <v>130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5" t="s">
        <v>86</v>
      </c>
      <c r="BK122" s="146">
        <f t="shared" si="9"/>
        <v>0</v>
      </c>
      <c r="BL122" s="15" t="s">
        <v>136</v>
      </c>
      <c r="BM122" s="145" t="s">
        <v>923</v>
      </c>
    </row>
    <row r="123" spans="2:65" s="1" customFormat="1" ht="16.5" customHeight="1">
      <c r="B123" s="132"/>
      <c r="C123" s="133" t="s">
        <v>156</v>
      </c>
      <c r="D123" s="133" t="s">
        <v>132</v>
      </c>
      <c r="E123" s="134" t="s">
        <v>924</v>
      </c>
      <c r="F123" s="135" t="s">
        <v>925</v>
      </c>
      <c r="G123" s="136" t="s">
        <v>345</v>
      </c>
      <c r="H123" s="137">
        <v>1</v>
      </c>
      <c r="I123" s="138"/>
      <c r="J123" s="139">
        <f t="shared" si="0"/>
        <v>0</v>
      </c>
      <c r="K123" s="140"/>
      <c r="L123" s="31"/>
      <c r="M123" s="141" t="s">
        <v>1</v>
      </c>
      <c r="N123" s="142" t="s">
        <v>43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136</v>
      </c>
      <c r="AT123" s="145" t="s">
        <v>132</v>
      </c>
      <c r="AU123" s="145" t="s">
        <v>86</v>
      </c>
      <c r="AY123" s="15" t="s">
        <v>130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5" t="s">
        <v>86</v>
      </c>
      <c r="BK123" s="146">
        <f t="shared" si="9"/>
        <v>0</v>
      </c>
      <c r="BL123" s="15" t="s">
        <v>136</v>
      </c>
      <c r="BM123" s="145" t="s">
        <v>926</v>
      </c>
    </row>
    <row r="124" spans="2:65" s="1" customFormat="1" ht="16.5" customHeight="1">
      <c r="B124" s="132"/>
      <c r="C124" s="133" t="s">
        <v>162</v>
      </c>
      <c r="D124" s="133" t="s">
        <v>132</v>
      </c>
      <c r="E124" s="134" t="s">
        <v>927</v>
      </c>
      <c r="F124" s="135" t="s">
        <v>928</v>
      </c>
      <c r="G124" s="136" t="s">
        <v>345</v>
      </c>
      <c r="H124" s="137">
        <v>1</v>
      </c>
      <c r="I124" s="138"/>
      <c r="J124" s="139">
        <f t="shared" si="0"/>
        <v>0</v>
      </c>
      <c r="K124" s="140"/>
      <c r="L124" s="31"/>
      <c r="M124" s="141" t="s">
        <v>1</v>
      </c>
      <c r="N124" s="142" t="s">
        <v>43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136</v>
      </c>
      <c r="AT124" s="145" t="s">
        <v>132</v>
      </c>
      <c r="AU124" s="145" t="s">
        <v>86</v>
      </c>
      <c r="AY124" s="15" t="s">
        <v>130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5" t="s">
        <v>86</v>
      </c>
      <c r="BK124" s="146">
        <f t="shared" si="9"/>
        <v>0</v>
      </c>
      <c r="BL124" s="15" t="s">
        <v>136</v>
      </c>
      <c r="BM124" s="145" t="s">
        <v>929</v>
      </c>
    </row>
    <row r="125" spans="2:65" s="1" customFormat="1" ht="21.75" customHeight="1">
      <c r="B125" s="132"/>
      <c r="C125" s="133" t="s">
        <v>169</v>
      </c>
      <c r="D125" s="133" t="s">
        <v>132</v>
      </c>
      <c r="E125" s="134" t="s">
        <v>930</v>
      </c>
      <c r="F125" s="135" t="s">
        <v>931</v>
      </c>
      <c r="G125" s="136" t="s">
        <v>345</v>
      </c>
      <c r="H125" s="137">
        <v>1</v>
      </c>
      <c r="I125" s="138"/>
      <c r="J125" s="139">
        <f t="shared" si="0"/>
        <v>0</v>
      </c>
      <c r="K125" s="140"/>
      <c r="L125" s="31"/>
      <c r="M125" s="141" t="s">
        <v>1</v>
      </c>
      <c r="N125" s="142" t="s">
        <v>43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136</v>
      </c>
      <c r="AT125" s="145" t="s">
        <v>132</v>
      </c>
      <c r="AU125" s="145" t="s">
        <v>86</v>
      </c>
      <c r="AY125" s="15" t="s">
        <v>130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5" t="s">
        <v>86</v>
      </c>
      <c r="BK125" s="146">
        <f t="shared" si="9"/>
        <v>0</v>
      </c>
      <c r="BL125" s="15" t="s">
        <v>136</v>
      </c>
      <c r="BM125" s="145" t="s">
        <v>932</v>
      </c>
    </row>
    <row r="126" spans="2:65" s="1" customFormat="1" ht="16.5" customHeight="1">
      <c r="B126" s="132"/>
      <c r="C126" s="133" t="s">
        <v>174</v>
      </c>
      <c r="D126" s="133" t="s">
        <v>132</v>
      </c>
      <c r="E126" s="134" t="s">
        <v>933</v>
      </c>
      <c r="F126" s="135" t="s">
        <v>934</v>
      </c>
      <c r="G126" s="136" t="s">
        <v>345</v>
      </c>
      <c r="H126" s="137">
        <v>1</v>
      </c>
      <c r="I126" s="138"/>
      <c r="J126" s="139">
        <f t="shared" si="0"/>
        <v>0</v>
      </c>
      <c r="K126" s="140"/>
      <c r="L126" s="31"/>
      <c r="M126" s="141" t="s">
        <v>1</v>
      </c>
      <c r="N126" s="142" t="s">
        <v>43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136</v>
      </c>
      <c r="AT126" s="145" t="s">
        <v>132</v>
      </c>
      <c r="AU126" s="145" t="s">
        <v>86</v>
      </c>
      <c r="AY126" s="15" t="s">
        <v>130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5" t="s">
        <v>86</v>
      </c>
      <c r="BK126" s="146">
        <f t="shared" si="9"/>
        <v>0</v>
      </c>
      <c r="BL126" s="15" t="s">
        <v>136</v>
      </c>
      <c r="BM126" s="145" t="s">
        <v>935</v>
      </c>
    </row>
    <row r="127" spans="2:65" s="1" customFormat="1" ht="24.2" customHeight="1">
      <c r="B127" s="132"/>
      <c r="C127" s="133" t="s">
        <v>179</v>
      </c>
      <c r="D127" s="133" t="s">
        <v>132</v>
      </c>
      <c r="E127" s="134" t="s">
        <v>936</v>
      </c>
      <c r="F127" s="135" t="s">
        <v>937</v>
      </c>
      <c r="G127" s="136" t="s">
        <v>345</v>
      </c>
      <c r="H127" s="137">
        <v>1</v>
      </c>
      <c r="I127" s="138"/>
      <c r="J127" s="139">
        <f t="shared" si="0"/>
        <v>0</v>
      </c>
      <c r="K127" s="140"/>
      <c r="L127" s="31"/>
      <c r="M127" s="141" t="s">
        <v>1</v>
      </c>
      <c r="N127" s="142" t="s">
        <v>43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136</v>
      </c>
      <c r="AT127" s="145" t="s">
        <v>132</v>
      </c>
      <c r="AU127" s="145" t="s">
        <v>86</v>
      </c>
      <c r="AY127" s="15" t="s">
        <v>130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5" t="s">
        <v>86</v>
      </c>
      <c r="BK127" s="146">
        <f t="shared" si="9"/>
        <v>0</v>
      </c>
      <c r="BL127" s="15" t="s">
        <v>136</v>
      </c>
      <c r="BM127" s="145" t="s">
        <v>938</v>
      </c>
    </row>
    <row r="128" spans="2:65" s="1" customFormat="1" ht="16.5" customHeight="1">
      <c r="B128" s="132"/>
      <c r="C128" s="133" t="s">
        <v>185</v>
      </c>
      <c r="D128" s="133" t="s">
        <v>132</v>
      </c>
      <c r="E128" s="134" t="s">
        <v>939</v>
      </c>
      <c r="F128" s="135" t="s">
        <v>940</v>
      </c>
      <c r="G128" s="136" t="s">
        <v>345</v>
      </c>
      <c r="H128" s="137">
        <v>1</v>
      </c>
      <c r="I128" s="138"/>
      <c r="J128" s="139">
        <f t="shared" si="0"/>
        <v>0</v>
      </c>
      <c r="K128" s="140"/>
      <c r="L128" s="31"/>
      <c r="M128" s="141" t="s">
        <v>1</v>
      </c>
      <c r="N128" s="142" t="s">
        <v>43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136</v>
      </c>
      <c r="AT128" s="145" t="s">
        <v>132</v>
      </c>
      <c r="AU128" s="145" t="s">
        <v>86</v>
      </c>
      <c r="AY128" s="15" t="s">
        <v>130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5" t="s">
        <v>86</v>
      </c>
      <c r="BK128" s="146">
        <f t="shared" si="9"/>
        <v>0</v>
      </c>
      <c r="BL128" s="15" t="s">
        <v>136</v>
      </c>
      <c r="BM128" s="145" t="s">
        <v>941</v>
      </c>
    </row>
    <row r="129" spans="2:65" s="1" customFormat="1" ht="21.75" customHeight="1">
      <c r="B129" s="132"/>
      <c r="C129" s="133" t="s">
        <v>189</v>
      </c>
      <c r="D129" s="133" t="s">
        <v>132</v>
      </c>
      <c r="E129" s="134" t="s">
        <v>942</v>
      </c>
      <c r="F129" s="135" t="s">
        <v>943</v>
      </c>
      <c r="G129" s="136" t="s">
        <v>345</v>
      </c>
      <c r="H129" s="137">
        <v>1</v>
      </c>
      <c r="I129" s="138"/>
      <c r="J129" s="139">
        <f t="shared" si="0"/>
        <v>0</v>
      </c>
      <c r="K129" s="140"/>
      <c r="L129" s="31"/>
      <c r="M129" s="176" t="s">
        <v>1</v>
      </c>
      <c r="N129" s="177" t="s">
        <v>43</v>
      </c>
      <c r="O129" s="178"/>
      <c r="P129" s="179">
        <f t="shared" si="1"/>
        <v>0</v>
      </c>
      <c r="Q129" s="179">
        <v>0</v>
      </c>
      <c r="R129" s="179">
        <f t="shared" si="2"/>
        <v>0</v>
      </c>
      <c r="S129" s="179">
        <v>0</v>
      </c>
      <c r="T129" s="180">
        <f t="shared" si="3"/>
        <v>0</v>
      </c>
      <c r="AR129" s="145" t="s">
        <v>136</v>
      </c>
      <c r="AT129" s="145" t="s">
        <v>132</v>
      </c>
      <c r="AU129" s="145" t="s">
        <v>86</v>
      </c>
      <c r="AY129" s="15" t="s">
        <v>130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5" t="s">
        <v>86</v>
      </c>
      <c r="BK129" s="146">
        <f t="shared" si="9"/>
        <v>0</v>
      </c>
      <c r="BL129" s="15" t="s">
        <v>136</v>
      </c>
      <c r="BM129" s="145" t="s">
        <v>944</v>
      </c>
    </row>
    <row r="130" spans="2:65" s="1" customFormat="1" ht="6.95" customHeight="1"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31"/>
    </row>
  </sheetData>
  <autoFilter ref="C116:K129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4163a - SO 1 - VODOVOD</vt:lpstr>
      <vt:lpstr>4163b - SO 2 - KANALIZACE</vt:lpstr>
      <vt:lpstr>4163c - SO 0 - OSTATNÍ A ...</vt:lpstr>
      <vt:lpstr>'4163a - SO 1 - VODOVOD'!Názvy_tisku</vt:lpstr>
      <vt:lpstr>'4163b - SO 2 - KANALIZACE'!Názvy_tisku</vt:lpstr>
      <vt:lpstr>'4163c - SO 0 - OSTATNÍ A ...'!Názvy_tisku</vt:lpstr>
      <vt:lpstr>'Rekapitulace stavby'!Názvy_tisku</vt:lpstr>
      <vt:lpstr>'4163a - SO 1 - VODOVOD'!Oblast_tisku</vt:lpstr>
      <vt:lpstr>'4163b - SO 2 - KANALIZACE'!Oblast_tisku</vt:lpstr>
      <vt:lpstr>'4163c - SO 0 - OSTATNÍ A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Miroslav Homolka</cp:lastModifiedBy>
  <dcterms:created xsi:type="dcterms:W3CDTF">2023-03-07T15:39:44Z</dcterms:created>
  <dcterms:modified xsi:type="dcterms:W3CDTF">2025-03-15T15:04:46Z</dcterms:modified>
</cp:coreProperties>
</file>